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reed.MMRGRP\AppData\Local\Microsoft\Windows\INetCache\Content.Outlook\ED405W9W\"/>
    </mc:Choice>
  </mc:AlternateContent>
  <xr:revisionPtr revIDLastSave="0" documentId="13_ncr:1_{F69F6711-DA83-49F2-8F25-67429425C7E3}" xr6:coauthVersionLast="47" xr6:coauthVersionMax="47" xr10:uidLastSave="{00000000-0000-0000-0000-000000000000}"/>
  <bookViews>
    <workbookView xWindow="57480" yWindow="-3420" windowWidth="29040" windowHeight="15720" xr2:uid="{04961665-FCB2-4A78-AAA1-E1490954C6BE}"/>
  </bookViews>
  <sheets>
    <sheet name="DB Ext." sheetId="9" r:id="rId1"/>
    <sheet name="Direct Lbr" sheetId="2" r:id="rId2"/>
    <sheet name="Gen Cond" sheetId="11" r:id="rId3"/>
    <sheet name="Ind Lbr" sheetId="10" r:id="rId4"/>
    <sheet name="Dsn Allwnc" sheetId="13" r:id="rId5"/>
    <sheet name="Subs" sheetId="5" r:id="rId6"/>
    <sheet name="Gen Exp" sheetId="6" r:id="rId7"/>
    <sheet name="Eqmpt" sheetId="7" r:id="rId8"/>
    <sheet name="FnPrc Breakdown" sheetId="12" r:id="rId9"/>
  </sheets>
  <definedNames>
    <definedName name="\" hidden="1">#REF!</definedName>
    <definedName name="__123Graph_A" hidden="1">#REF!</definedName>
    <definedName name="__123Graph_LBL_A" hidden="1">#REF!</definedName>
    <definedName name="__123Graph_X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5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Fill2" hidden="1">#REF!</definedName>
    <definedName name="_filter" hidden="1">#REF!</definedName>
    <definedName name="_xlnm._FilterDatabase" hidden="1">#REF!</definedName>
    <definedName name="_Key1" hidden="1">#REF!</definedName>
    <definedName name="_Order1" hidden="1">0</definedName>
    <definedName name="_Order2" hidden="1">0</definedName>
    <definedName name="_Sort" hidden="1">#REF!</definedName>
    <definedName name="a" hidden="1">#REF!</definedName>
    <definedName name="ab" hidden="1">{#N/A,#N/A,TRUE,"Ericsson Stadium PCD ";#N/A,#N/A,TRUE,"Ericsson Stadium IOR"}</definedName>
    <definedName name="AccessDatabase" hidden="1">"C:\DATA\PROJECTS\0300\CY0747A\Stage Specific\CONCEPT\Costplans and Basis of Estimate\Concept Stage Cost Plan2.mdb"</definedName>
    <definedName name="adc" hidden="1">#REF!</definedName>
    <definedName name="BBRT" hidden="1">#REF!</definedName>
    <definedName name="BQ.grey.out" hidden="1">#N/A</definedName>
    <definedName name="BQ.grey.out.001" hidden="1">#N/A</definedName>
    <definedName name="BQ.grey.out.002" hidden="1">#N/A</definedName>
    <definedName name="BQ.grey.out.003" hidden="1">#N/A</definedName>
    <definedName name="BQ.grey.out.004" hidden="1">#N/A</definedName>
    <definedName name="BQ.grey.out.005" hidden="1">#N/A</definedName>
    <definedName name="BQ.grey.out.006" hidden="1">#N/A</definedName>
    <definedName name="BQ.grey.out.007" hidden="1">#N/A</definedName>
    <definedName name="BQ.grey.out.008" hidden="1">#N/A</definedName>
    <definedName name="BQ.grey.out.009" hidden="1">#N/A</definedName>
    <definedName name="BQ.grey.out.010" hidden="1">#N/A</definedName>
    <definedName name="BQ.grey.out.011" hidden="1">#N/A</definedName>
    <definedName name="BQ.grey.out.012" hidden="1">#N/A</definedName>
    <definedName name="BQ.grey.out.013" hidden="1">#N/A</definedName>
    <definedName name="BQ.grey.out.014" hidden="1">#N/A</definedName>
    <definedName name="BQ.grey.out.015" hidden="1">#N/A</definedName>
    <definedName name="BQ.grey.out.016" hidden="1">#N/A</definedName>
    <definedName name="BQ.grey.out.017" hidden="1">#N/A</definedName>
    <definedName name="BQ.grey.out.018" hidden="1">#N/A</definedName>
    <definedName name="BQ.grey.out.019" hidden="1">#N/A</definedName>
    <definedName name="BQ.grey.out.020" hidden="1">#N/A</definedName>
    <definedName name="BQ.grey.out.021" hidden="1">#N/A</definedName>
    <definedName name="BQ.grey.out.022" hidden="1">#N/A</definedName>
    <definedName name="BQ.grey.out.023" hidden="1">#N/A</definedName>
    <definedName name="BQ.grey.out.024" hidden="1">#N/A</definedName>
    <definedName name="BQ.grey.out.025" hidden="1">#N/A</definedName>
    <definedName name="BQ.grey.out.026" hidden="1">#N/A</definedName>
    <definedName name="BQ.grey.out.027" hidden="1">#N/A</definedName>
    <definedName name="BQ.grey.out.028" hidden="1">#N/A</definedName>
    <definedName name="BQ.grey.out.029" hidden="1">#N/A</definedName>
    <definedName name="BQ.grey.out.030" hidden="1">#N/A</definedName>
    <definedName name="BQ.grey.out.031" hidden="1">#N/A</definedName>
    <definedName name="BQ.grey.out.032" hidden="1">#N/A</definedName>
    <definedName name="BQ.grey.out.033" hidden="1">#N/A</definedName>
    <definedName name="BQ.grey.out.034" hidden="1">#N/A</definedName>
    <definedName name="BQ.grey.out.035" hidden="1">#N/A</definedName>
    <definedName name="BQ.grey.out.036" hidden="1">#N/A</definedName>
    <definedName name="BQ.grey.out.037" hidden="1">#N/A</definedName>
    <definedName name="BQ.grey.out.038" hidden="1">#N/A</definedName>
    <definedName name="BQ.grey.out.039" hidden="1">#N/A</definedName>
    <definedName name="BQ.grey.out.040" hidden="1">#N/A</definedName>
    <definedName name="BQ.grey.out.041" hidden="1">#N/A</definedName>
    <definedName name="BQ.grey.out.042" hidden="1">#N/A</definedName>
    <definedName name="BQ.grey.out.043" hidden="1">#N/A</definedName>
    <definedName name="BQ.grey.out.044" hidden="1">#N/A</definedName>
    <definedName name="BQ.grey.out.045" hidden="1">#N/A</definedName>
    <definedName name="BQ.grey.out.046" hidden="1">#N/A</definedName>
    <definedName name="BQ.grey.out.047" hidden="1">#N/A</definedName>
    <definedName name="BQ.grey.out.048" hidden="1">#N/A</definedName>
    <definedName name="BQ.grey.out.049" hidden="1">#N/A</definedName>
    <definedName name="BQ.grey.out.050" hidden="1">#N/A</definedName>
    <definedName name="BQ.grey.out.051" hidden="1">#N/A</definedName>
    <definedName name="BQ.grey.out.052" hidden="1">#N/A</definedName>
    <definedName name="BQ.grey.out.053" hidden="1">#N/A</definedName>
    <definedName name="BQ.grey.out.054" hidden="1">#N/A</definedName>
    <definedName name="BQ.grey.out.055" hidden="1">#N/A</definedName>
    <definedName name="BQ.grey.out.056" hidden="1">#N/A</definedName>
    <definedName name="BQ.grey.out.057" hidden="1">#N/A</definedName>
    <definedName name="BQ.grey.out.058" hidden="1">#N/A</definedName>
    <definedName name="BQ.grey.out.059" hidden="1">#N/A</definedName>
    <definedName name="BQ.grey.out.060" hidden="1">#N/A</definedName>
    <definedName name="BQ.grey.out.061" hidden="1">#N/A</definedName>
    <definedName name="BQ.grey.out.062" hidden="1">#N/A</definedName>
    <definedName name="BQ.grey.out.063" hidden="1">#N/A</definedName>
    <definedName name="BQ.grey.out.064" hidden="1">#N/A</definedName>
    <definedName name="BQ.grey.out.065" hidden="1">#N/A</definedName>
    <definedName name="BQ.grey.out.066" hidden="1">#N/A</definedName>
    <definedName name="BQ.grey.out.067" hidden="1">#N/A</definedName>
    <definedName name="BQ.grey.out.068" hidden="1">#N/A</definedName>
    <definedName name="BQ.grey.out.069" hidden="1">#N/A</definedName>
    <definedName name="BQ.grey.out.070" hidden="1">#N/A</definedName>
    <definedName name="BQ.grey.out.071" hidden="1">#N/A</definedName>
    <definedName name="BQ.grey.out.072" hidden="1">#N/A</definedName>
    <definedName name="BQ.grey.out.073" hidden="1">#N/A</definedName>
    <definedName name="BQ.grey.out.074" hidden="1">#N/A</definedName>
    <definedName name="BQ.grey.out.075" hidden="1">#N/A</definedName>
    <definedName name="BQ.grey.out.076" hidden="1">#N/A</definedName>
    <definedName name="BQ.grey.out.077" hidden="1">#N/A</definedName>
    <definedName name="BQ.grey.out.078" hidden="1">#N/A</definedName>
    <definedName name="BQ.grey.out.079" hidden="1">#N/A</definedName>
    <definedName name="BQ.grey.out.080" hidden="1">#N/A</definedName>
    <definedName name="BQ.grey.out.081" hidden="1">#N/A</definedName>
    <definedName name="BQ.grey.out.082" hidden="1">#N/A</definedName>
    <definedName name="BQ.grey.out.083" hidden="1">#N/A</definedName>
    <definedName name="BQ.grey.out.084" hidden="1">#N/A</definedName>
    <definedName name="BQ.grey.out.085" hidden="1">#N/A</definedName>
    <definedName name="BQ.grey.out.086" hidden="1">#N/A</definedName>
    <definedName name="BQ.grey.out.087" hidden="1">#N/A</definedName>
    <definedName name="BQ.grey.out.088" hidden="1">#N/A</definedName>
    <definedName name="BQ.grey.out.089" hidden="1">#N/A</definedName>
    <definedName name="BQ.grey.out.090" hidden="1">#N/A</definedName>
    <definedName name="BQ.grey.out.091" hidden="1">#N/A</definedName>
    <definedName name="BQ.grey.out.092" hidden="1">#N/A</definedName>
    <definedName name="BQ.grey.out.093" hidden="1">#N/A</definedName>
    <definedName name="BQ.grey.out.094" hidden="1">#N/A</definedName>
    <definedName name="BQ.grey.out.095" hidden="1">#N/A</definedName>
    <definedName name="BQ.grey.out.096" hidden="1">#N/A</definedName>
    <definedName name="BQ.grey.out.097" hidden="1">#N/A</definedName>
    <definedName name="BQ.grey.out.098" hidden="1">#N/A</definedName>
    <definedName name="BQ.grey.out.099" hidden="1">#N/A</definedName>
    <definedName name="BQ.grey.out.100" hidden="1">#N/A</definedName>
    <definedName name="BQ.grey.out.101" hidden="1">#N/A</definedName>
    <definedName name="BQ.grey.out.102" hidden="1">#N/A</definedName>
    <definedName name="BQ.grey.out.103" hidden="1">#N/A</definedName>
    <definedName name="BQ.grey.out.104" hidden="1">#N/A</definedName>
    <definedName name="BQ.grey.out.105" hidden="1">#N/A</definedName>
    <definedName name="BQ.grey.out.106" hidden="1">#N/A</definedName>
    <definedName name="BQ.grey.out.107" hidden="1">#N/A</definedName>
    <definedName name="BQ.grey.out.108" hidden="1">#N/A</definedName>
    <definedName name="BQ.grey.out.109" hidden="1">#N/A</definedName>
    <definedName name="BQ.grey.out.110" hidden="1">#N/A</definedName>
    <definedName name="BQ.grey.out.111" hidden="1">#N/A</definedName>
    <definedName name="BQ.grey.out.112" hidden="1">#N/A</definedName>
    <definedName name="BQ.grey.out.113" hidden="1">#N/A</definedName>
    <definedName name="BQ.grey.out.114" hidden="1">#N/A</definedName>
    <definedName name="BQ.grey.out.115" hidden="1">#N/A</definedName>
    <definedName name="BQ.grey.out.116" hidden="1">#N/A</definedName>
    <definedName name="BQ.grey.out.117" hidden="1">#N/A</definedName>
    <definedName name="BQ.grey.out.118" hidden="1">#N/A</definedName>
    <definedName name="BQ.grey.out.119" hidden="1">#N/A</definedName>
    <definedName name="BQ.grey.out.120" hidden="1">#N/A</definedName>
    <definedName name="BQ.grey.out.121" hidden="1">#N/A</definedName>
    <definedName name="BQ.grey.out.122" hidden="1">#N/A</definedName>
    <definedName name="BQ.grey.out.123" hidden="1">#N/A</definedName>
    <definedName name="BQ.grey.out.124" hidden="1">#N/A</definedName>
    <definedName name="BQ.grey.out.125" hidden="1">#N/A</definedName>
    <definedName name="BQ.grey.out.126" hidden="1">#N/A</definedName>
    <definedName name="BQ.grey.out.127" hidden="1">#N/A</definedName>
    <definedName name="BQ.grey.out.128" hidden="1">#N/A</definedName>
    <definedName name="BQ.grey.out.129" hidden="1">#N/A</definedName>
    <definedName name="BQ.grey.out.130" hidden="1">#N/A</definedName>
    <definedName name="BQ.grey.out.131" hidden="1">#N/A</definedName>
    <definedName name="BQ.grey.out.132" hidden="1">#N/A</definedName>
    <definedName name="BQ.grey.out.133" hidden="1">#N/A</definedName>
    <definedName name="BQ.grey.out.134" hidden="1">#N/A</definedName>
    <definedName name="BQ.grey.out.135" hidden="1">#N/A</definedName>
    <definedName name="BQ.grey.out.136" hidden="1">#N/A</definedName>
    <definedName name="BQ.grey.out.137" hidden="1">#N/A</definedName>
    <definedName name="BQ.grey.out.138" hidden="1">#N/A</definedName>
    <definedName name="BQ.grey.out.139" hidden="1">#N/A</definedName>
    <definedName name="BQ.grey.out.140" hidden="1">#N/A</definedName>
    <definedName name="BQ.grey.out.141" hidden="1">#N/A</definedName>
    <definedName name="BQ.grey.out.142" hidden="1">#N/A</definedName>
    <definedName name="BQ.grey.out.143" hidden="1">#N/A</definedName>
    <definedName name="BQ.grey.out.144" hidden="1">#N/A</definedName>
    <definedName name="BQ.grey.out.145" hidden="1">#N/A</definedName>
    <definedName name="BQ.grey.out.146" hidden="1">#N/A</definedName>
    <definedName name="BQ.grey.out.147" hidden="1">#N/A</definedName>
    <definedName name="BQ.grey.out.148" hidden="1">#N/A</definedName>
    <definedName name="BQ.grey.out.149" hidden="1">#N/A</definedName>
    <definedName name="BQ.grey.out.150" hidden="1">#N/A</definedName>
    <definedName name="BQ.grey.out.151" hidden="1">#N/A</definedName>
    <definedName name="BQ.grey.out.152" hidden="1">#N/A</definedName>
    <definedName name="BQ.grey.out.153" hidden="1">#N/A</definedName>
    <definedName name="BQ.grey.out.154" hidden="1">#N/A</definedName>
    <definedName name="BQ.grey.out.155" hidden="1">#N/A</definedName>
    <definedName name="BQ.grey.out.156" hidden="1">#N/A</definedName>
    <definedName name="BQ.grey.out.157" hidden="1">#N/A</definedName>
    <definedName name="BQ.grey.out.158" hidden="1">#N/A</definedName>
    <definedName name="BQ.grey.out.159" hidden="1">#N/A</definedName>
    <definedName name="BQ.grey.out.160" hidden="1">#N/A</definedName>
    <definedName name="BQ.grey.out.161" hidden="1">#N/A</definedName>
    <definedName name="BQ.grey.out.162" hidden="1">#N/A</definedName>
    <definedName name="BQ.grey.out.163" hidden="1">#N/A</definedName>
    <definedName name="BQ.grey.out.164" hidden="1">#N/A</definedName>
    <definedName name="BQ.grey.out.165" hidden="1">#N/A</definedName>
    <definedName name="BQ.grey.out.166" hidden="1">#N/A</definedName>
    <definedName name="BQ.grey.out.167" hidden="1">#N/A</definedName>
    <definedName name="BQ.grey.out.168" hidden="1">#N/A</definedName>
    <definedName name="BQ.grey.out.169" hidden="1">#N/A</definedName>
    <definedName name="BQ.grey.out.170" hidden="1">#N/A</definedName>
    <definedName name="BQ.grey.out.171" hidden="1">#N/A</definedName>
    <definedName name="BQ.grey.out.172" hidden="1">#N/A</definedName>
    <definedName name="BQ.grey.out.173" hidden="1">#N/A</definedName>
    <definedName name="BQ.grey.out.174" hidden="1">#N/A</definedName>
    <definedName name="BQ.grey.out.175" hidden="1">#N/A</definedName>
    <definedName name="BQ.grey.out.176" hidden="1">#N/A</definedName>
    <definedName name="BQ.grey.out.177" hidden="1">#N/A</definedName>
    <definedName name="BQ.grey.out.178" hidden="1">#N/A</definedName>
    <definedName name="BQ.grey.out.179" hidden="1">#N/A</definedName>
    <definedName name="BQ.grey.out.180" hidden="1">#N/A</definedName>
    <definedName name="BQ.grey.out.181" hidden="1">#N/A</definedName>
    <definedName name="BQ.grey.out.182" hidden="1">#N/A</definedName>
    <definedName name="BQ.grey.out.183" hidden="1">#N/A</definedName>
    <definedName name="BQ.grey.out.184" hidden="1">#N/A</definedName>
    <definedName name="BQ.grey.out.185" hidden="1">#N/A</definedName>
    <definedName name="BQ.grey.out.186" hidden="1">#N/A</definedName>
    <definedName name="BQ.grey.out.187" hidden="1">#N/A</definedName>
    <definedName name="BQ.grey.out.188" hidden="1">#N/A</definedName>
    <definedName name="BQ.grey.out.189" hidden="1">#N/A</definedName>
    <definedName name="BQ.grey.out.190" hidden="1">#N/A</definedName>
    <definedName name="BQ.grey.out.191" hidden="1">#N/A</definedName>
    <definedName name="BQ.grey.out.192" hidden="1">#N/A</definedName>
    <definedName name="BQ.grey.out.193" hidden="1">#N/A</definedName>
    <definedName name="BQ.grey.out.194" hidden="1">#N/A</definedName>
    <definedName name="BQ.grey.out.195" hidden="1">#N/A</definedName>
    <definedName name="BQ.grey.out.196" hidden="1">#N/A</definedName>
    <definedName name="BQ.grey.out.197" hidden="1">#N/A</definedName>
    <definedName name="BQ.grey.out.198" hidden="1">#N/A</definedName>
    <definedName name="BQ.grey.out.199" hidden="1">#N/A</definedName>
    <definedName name="BQ.grey.out.200" hidden="1">#N/A</definedName>
    <definedName name="BQ.grey.out.201" hidden="1">#N/A</definedName>
    <definedName name="BQ.grey.out.202" hidden="1">#N/A</definedName>
    <definedName name="BQ.grey.out.203" hidden="1">#N/A</definedName>
    <definedName name="BQ.grey.out.204" hidden="1">#N/A</definedName>
    <definedName name="BQ.grey.out.205" hidden="1">#N/A</definedName>
    <definedName name="BQ.grey.out.206" hidden="1">#N/A</definedName>
    <definedName name="BQ.grey.out.207" hidden="1">#N/A</definedName>
    <definedName name="BQ.grey.out.208" hidden="1">#N/A</definedName>
    <definedName name="BQ.grey.out.209" hidden="1">#N/A</definedName>
    <definedName name="BQ.grey.out.210" hidden="1">#N/A</definedName>
    <definedName name="BQ.grey.out.211" hidden="1">#N/A</definedName>
    <definedName name="BQ.grey.out.212" hidden="1">#N/A</definedName>
    <definedName name="BQ.grey.out.213" hidden="1">#N/A</definedName>
    <definedName name="BQ.grey.out.214" hidden="1">#N/A</definedName>
    <definedName name="BQ.grey.out.215" hidden="1">#N/A</definedName>
    <definedName name="BQ.grey.out.216" hidden="1">#N/A</definedName>
    <definedName name="BQ.grey.out.217" hidden="1">#N/A</definedName>
    <definedName name="BQ.grey.out.218" hidden="1">#N/A</definedName>
    <definedName name="BQ.grey.out.219" hidden="1">#N/A</definedName>
    <definedName name="BQ.grey.out.220" hidden="1">#N/A</definedName>
    <definedName name="BQ.grey.out.221" hidden="1">#N/A</definedName>
    <definedName name="BQ.grey.out.222" hidden="1">#N/A</definedName>
    <definedName name="BQ.grey.out.223" hidden="1">#N/A</definedName>
    <definedName name="BQ.grey.out.224" hidden="1">#N/A</definedName>
    <definedName name="BQ.grey.out.225" hidden="1">#N/A</definedName>
    <definedName name="BQ.grey.out.226" hidden="1">#N/A</definedName>
    <definedName name="BQ.grey.out.227" hidden="1">#N/A</definedName>
    <definedName name="BQ.grey.out.228" hidden="1">#N/A</definedName>
    <definedName name="BQ.grey.out.229" hidden="1">#N/A</definedName>
    <definedName name="BQ.grey.out.230" hidden="1">#N/A</definedName>
    <definedName name="BQ.grey.out.231" hidden="1">#N/A</definedName>
    <definedName name="BQ.grey.out.232" hidden="1">#N/A</definedName>
    <definedName name="BQ.grey.out.233" hidden="1">#N/A</definedName>
    <definedName name="BQ.grey.out.234" hidden="1">#N/A</definedName>
    <definedName name="BQ.grey.out.235" hidden="1">#N/A</definedName>
    <definedName name="BQ.grey.out.236" hidden="1">#N/A</definedName>
    <definedName name="BQ.grey.out.237" hidden="1">#N/A</definedName>
    <definedName name="BQ.grey.out.238" hidden="1">#N/A</definedName>
    <definedName name="BQ.grey.out.239" hidden="1">#N/A</definedName>
    <definedName name="BQ.grey.out.240" hidden="1">#N/A</definedName>
    <definedName name="BQ.grey.out.241" hidden="1">#N/A</definedName>
    <definedName name="BQ.grey.out.242" hidden="1">#N/A</definedName>
    <definedName name="BQ.grey.out.243" hidden="1">#N/A</definedName>
    <definedName name="BQ.grey.out.244" hidden="1">#N/A</definedName>
    <definedName name="BQ.grey.out.245" hidden="1">#N/A</definedName>
    <definedName name="BQ.grey.out.246" hidden="1">#N/A</definedName>
    <definedName name="BQ.grey.out.247" hidden="1">#N/A</definedName>
    <definedName name="BQ.grey.out.248" hidden="1">#N/A</definedName>
    <definedName name="BQ.grey.out.249" hidden="1">#N/A</definedName>
    <definedName name="BQ.grey.out.250" hidden="1">#N/A</definedName>
    <definedName name="BQ.grey.out.251" hidden="1">#N/A</definedName>
    <definedName name="BQ.grey.out.252" hidden="1">#N/A</definedName>
    <definedName name="BQ.grey.out.253" hidden="1">#N/A</definedName>
    <definedName name="BQ.grey.out.254" hidden="1">#N/A</definedName>
    <definedName name="BQ.grey.out.255" hidden="1">IF(INDIRECT("RC[-255]",0)=INDIRECT("R[-1]C[-255]",0),IF(COUNTA(INDIRECT("C[-256]",0))=0,TRUE,BQ.grey.out.256),FALSE)</definedName>
    <definedName name="BQ.grey.out.256" hidden="1">IF(INDIRECT("RC[-256]",0)=INDIRECT("R[-1]C[-256]",0),IF(COUNTA(INDIRECT("C[-257]",0))=0,TRUE,),FALSE)</definedName>
    <definedName name="cashfl" hidden="1">{#N/A,#N/A,TRUE,"Cover";#N/A,#N/A,TRUE,"Conts";#N/A,#N/A,TRUE,"VOS";#N/A,#N/A,TRUE,"Warrington";#N/A,#N/A,TRUE,"Widnes"}</definedName>
    <definedName name="CBWorkbookPriority" hidden="1">-157869824</definedName>
    <definedName name="CCEditsCLN1" hidden="1">#REF!</definedName>
    <definedName name="CCR" hidden="1">{#N/A,#N/A,TRUE,"Cover";#N/A,#N/A,TRUE,"Conts";#N/A,#N/A,TRUE,"VOS";#N/A,#N/A,TRUE,"Warrington";#N/A,#N/A,TRUE,"Widnes"}</definedName>
    <definedName name="data" hidden="1">#REF!</definedName>
    <definedName name="DATA_01" hidden="1">#REF!</definedName>
    <definedName name="data2" hidden="1">#REF!</definedName>
    <definedName name="data3" hidden="1">#REF!</definedName>
    <definedName name="dd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Discount" hidden="1">#REF!</definedName>
    <definedName name="display_area_2" hidden="1">#REF!</definedName>
    <definedName name="dw" hidden="1">#REF!</definedName>
    <definedName name="efeewae" hidden="1">{#N/A,#N/A,TRUE,"Cover";#N/A,#N/A,TRUE,"Conts";#N/A,#N/A,TRUE,"VOS";#N/A,#N/A,TRUE,"Warrington";#N/A,#N/A,TRUE,"Widnes"}</definedName>
    <definedName name="f" hidden="1">#REF!</definedName>
    <definedName name="FCode" hidden="1">#REF!</definedName>
    <definedName name="fg" hidden="1">{#N/A,#N/A,TRUE,"Cover";#N/A,#N/A,TRUE,"Conts";#N/A,#N/A,TRUE,"VOS";#N/A,#N/A,TRUE,"Warrington";#N/A,#N/A,TRUE,"Widnes"}</definedName>
    <definedName name="fgk" hidden="1">#REF!</definedName>
    <definedName name="fo" hidden="1">#REF!</definedName>
    <definedName name="g" hidden="1">#REF!</definedName>
    <definedName name="gndgfd" hidden="1">{"'Navigation'!$A$1:$J$17"}</definedName>
    <definedName name="HiddenRows" hidden="1">#REF!</definedName>
    <definedName name="HTML_CodePage" hidden="1">1252</definedName>
    <definedName name="HTML_Control" hidden="1">{"'Navigation'!$A$1:$J$17"}</definedName>
    <definedName name="HTML_Description" hidden="1">""</definedName>
    <definedName name="HTML_Email" hidden="1">"mike_cornelius@baa.co.uk"</definedName>
    <definedName name="HTML_Header" hidden="1">"Elemental"</definedName>
    <definedName name="HTML_LastUpdate" hidden="1">"11-Nov-98"</definedName>
    <definedName name="HTML_LineAfter" hidden="1">FALSE</definedName>
    <definedName name="HTML_LineBefore" hidden="1">FALSE</definedName>
    <definedName name="HTML_Name" hidden="1">"Currie &amp; Brown"</definedName>
    <definedName name="HTML_OBDlg2" hidden="1">TRUE</definedName>
    <definedName name="HTML_OBDlg4" hidden="1">TRUE</definedName>
    <definedName name="HTML_OS" hidden="1">0</definedName>
    <definedName name="HTML_PathFile" hidden="1">"C:\My Documents\Development\PCM\PCM.htm"</definedName>
    <definedName name="HTML_Title" hidden="1">"Project Cost Model"</definedName>
    <definedName name="i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IntroPrintArea" hidden="1">#REF!</definedName>
    <definedName name="Metals" hidden="1">#REF!</definedName>
    <definedName name="mmmm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NEW" hidden="1">{#N/A,#N/A,FALSE,"COVER";#N/A,#N/A,FALSE,"CONTENTS";#N/A,#N/A,FALSE,"SUMMARY";#N/A,#N/A,FALSE,"Q &amp; A";#N/A,#N/A,FALSE,"SYSTEMS";#N/A,#N/A,FALSE,"AREA";#N/A,#N/A,FALSE,"DOCS"}</definedName>
    <definedName name="nnnn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OrderTable" hidden="1">#REF!</definedName>
    <definedName name="Pal_Workbook_GUID" hidden="1">"5PGRCI14SRACWF6FFFUG8PSB"</definedName>
    <definedName name="ProdForm" hidden="1">#REF!</definedName>
    <definedName name="qsq" hidden="1">IF(INDIRECT("RC[-255]",0)=INDIRECT("R[-1]C[-255]",0),IF(COUNTA(INDIRECT("C[-256]",0))=0,TRUE,BQ.grey.out.256),FALSE)</definedName>
    <definedName name="RCArea" hidden="1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scb" hidden="1">{"SCHEDULE",#N/A,FALSE,"Fin_sched"}</definedName>
    <definedName name="sdg" hidden="1">{"SUMMARY",#N/A,FALSE,"BIDSUM";"SUMALTS",#N/A,FALSE,"BIDSUM";#N/A,#N/A,FALSE,"GCOND"}</definedName>
    <definedName name="sdh" hidden="1">{"SUMMARY",#N/A,FALSE,"BIDSUM";"SUMALTS",#N/A,FALSE,"BIDSUM";#N/A,#N/A,FALSE,"GCOND"}</definedName>
    <definedName name="sds" hidden="1">{#N/A,#N/A,FALSE,"Header P";#N/A,#N/A,FALSE,"Summary";#N/A,#N/A,FALSE,"CONTRACT WORKS";#N/A,#N/A,FALSE,"Variations";#N/A,#N/A,FALSE,"Dwk"}</definedName>
    <definedName name="SpecialPrice" hidden="1">#REF!</definedName>
    <definedName name="Stadium" hidden="1">{#N/A,#N/A,TRUE,"Ericsson Stadium PCD ";#N/A,#N/A,TRUE,"Ericsson Stadium IOR"}</definedName>
    <definedName name="stadiuma" hidden="1">{#N/A,#N/A,TRUE,"Ericsson Stadium PCD ";#N/A,#N/A,TRUE,"Ericsson Stadium IOR"}</definedName>
    <definedName name="tbl_ProdInfo" hidden="1">#REF!</definedName>
    <definedName name="ty" hidden="1">{#N/A,#N/A,TRUE,"Cover";#N/A,#N/A,TRUE,"Conts";#N/A,#N/A,TRUE,"VOS";#N/A,#N/A,TRUE,"Warrington";#N/A,#N/A,TRUE,"Widnes"}</definedName>
    <definedName name="wdqwdq" hidden="1">{#N/A,#N/A,TRUE,"Cover";#N/A,#N/A,TRUE,"Conts";#N/A,#N/A,TRUE,"VOS";#N/A,#N/A,TRUE,"Warrington";#N/A,#N/A,TRUE,"Widnes"}</definedName>
    <definedName name="wrn.ALL." hidden="1">{#N/A,#N/A,FALSE,"COVER";#N/A,#N/A,FALSE,"CONTENTS";#N/A,#N/A,FALSE,"SUMMARY";#N/A,#N/A,FALSE,"Q &amp; A";#N/A,#N/A,FALSE,"SYSTEMS";#N/A,#N/A,FALSE,"AREA";#N/A,#N/A,FALSE,"DOCS"}</definedName>
    <definedName name="wrn.Arena._.PCD." hidden="1">{#N/A,#N/A,TRUE,"Maritime Park Arena PCD";#N/A,#N/A,TRUE,"Maritime Park Arena IOR"}</definedName>
    <definedName name="wrn.buildstruct." hidden="1">{#N/A,#N/A,FALSE,"611m";#N/A,#N/A,FALSE,"601M";#N/A,#N/A,FALSE,"610M";#N/A,#N/A,FALSE,"612M";#N/A,#N/A,FALSE,"613M";#N/A,#N/A,FALSE,"620M";#N/A,#N/A,FALSE,"621M";#N/A,#N/A,FALSE,"622M";#N/A,#N/A,FALSE,"630M";#N/A,#N/A,FALSE,"640M";#N/A,#N/A,FALSE,"641M";#N/A,#N/A,FALSE,"650M";#N/A,#N/A,FALSE,"660M";#N/A,#N/A,FALSE,"661M";#N/A,#N/A,FALSE,"670M";#N/A,#N/A,FALSE,"680M";#N/A,#N/A,FALSE,"688M";#N/A,#N/A,FALSE,"689M";#N/A,#N/A,FALSE,"690M";#N/A,#N/A,FALSE,"698M";#N/A,#N/A,FALSE,"698O"}</definedName>
    <definedName name="wrn.Final._.Account." hidden="1">{#N/A,#N/A,FALSE,"Header P";#N/A,#N/A,FALSE,"Summary";#N/A,#N/A,FALSE,"CONTRACT WORKS";#N/A,#N/A,FALSE,"Variations";#N/A,#N/A,FALSE,"Dwk"}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wrn.Gund._.Arena._.PCD." hidden="1">{#N/A,#N/A,TRUE,"Gund Arena PCD";#N/A,#N/A,TRUE,"Gund Arena IOR"}</definedName>
    <definedName name="wrn.Landlords." hidden="1">{#N/A,#N/A,FALSE,"701M";#N/A,#N/A,FALSE,"710M";#N/A,#N/A,FALSE,"720M";#N/A,#N/A,FALSE,"730M";#N/A,#N/A,FALSE,"731M";#N/A,#N/A,FALSE,"732M";#N/A,#N/A,FALSE,"733M";#N/A,#N/A,FALSE,"740M";#N/A,#N/A,FALSE,"741M";#N/A,#N/A,FALSE,"742M";#N/A,#N/A,FALSE,"750M";#N/A,#N/A,FALSE,"760M";#N/A,#N/A,FALSE,"770M";#N/A,#N/A,FALSE,"771M";#N/A,#N/A,FALSE,"772M";#N/A,#N/A,FALSE,"780M";#N/A,#N/A,FALSE,"788M";#N/A,#N/A,FALSE,"789M";#N/A,#N/A,FALSE,"790M";#N/A,#N/A,FALSE,"798M";#N/A,#N/A,FALSE,"798O"}</definedName>
    <definedName name="wrn.Print._.Output." hidden="1">{#N/A,#N/A,FALSE,"OUTPUT SHEET "}</definedName>
    <definedName name="wrn.reports." hidden="1">{#N/A,#N/A,FALSE,"Project Summary";#N/A,#N/A,FALSE,"Parameter Summary";#N/A,#N/A,FALSE,"Budget Control Report";#N/A,#N/A,FALSE,"DETAIL.XLS"}</definedName>
    <definedName name="wrn.SCHEDULE." hidden="1">{"SCHEDULE",#N/A,FALSE,"Fin_sched"}</definedName>
    <definedName name="wrn.Stadium._.PCD." hidden="1">{#N/A,#N/A,TRUE,"Ericsson Stadium PCD ";#N/A,#N/A,TRUE,"Ericsson Stadium IOR"}</definedName>
    <definedName name="wrn.SUM._.ONLY." hidden="1">{"SUMMARY",#N/A,FALSE,"BIDSUM"}</definedName>
    <definedName name="wrn.SUM._.WITH._.GC." hidden="1">{"SUMMARY",#N/A,FALSE,"BIDSUM";"SUMALTS",#N/A,FALSE,"BIDSUM";#N/A,#N/A,FALSE,"GCOND"}</definedName>
    <definedName name="wrn.SUMMARY." hidden="1">{"SUMMARY",#N/A,FALSE,"Fin_sched"}</definedName>
    <definedName name="wrn.SUMMARY1." hidden="1">{"SUMMARY",#N/A,FALSE,"Fin_sched"}</definedName>
    <definedName name="wrn.Tenants." hidden="1">{#N/A,#N/A,FALSE,"898M";#N/A,#N/A,FALSE,"898O";#N/A,#N/A,FALSE,"889M";#N/A,#N/A,FALSE,"888M";#N/A,#N/A,FALSE,"882M";#N/A,#N/A,FALSE,"881M";#N/A,#N/A,FALSE,"880M";#N/A,#N/A,FALSE,"873M";#N/A,#N/A,FALSE,"872M";#N/A,#N/A,FALSE,"871M";#N/A,#N/A,FALSE,"870M";#N/A,#N/A,FALSE,"861M";#N/A,#N/A,FALSE,"860M";#N/A,#N/A,FALSE,"850M";#N/A,#N/A,FALSE,"843M";#N/A,#N/A,FALSE,"842M";#N/A,#N/A,FALSE,"841M";#N/A,#N/A,FALSE,"840M";#N/A,#N/A,FALSE,"831M";#N/A,#N/A,FALSE,"830M";#N/A,#N/A,FALSE,"821M";#N/A,#N/A,FALSE,"820M";#N/A,#N/A,FALSE,"814M";#N/A,#N/A,FALSE,"813M";#N/A,#N/A,FALSE,"812M";#N/A,#N/A,FALSE,"811M";#N/A,#N/A,FALSE,"810M";#N/A,#N/A,FALSE,"803M";#N/A,#N/A,FALSE,"802M";#N/A,#N/A,FALSE,"801M"}</definedName>
    <definedName name="wrn.VAOFFICE." hidden="1">{#N/A,#N/A,FALSE,"OFFICE";#N/A,#N/A,FALSE,"DECK";#N/A,#N/A,FALSE,"SITE";#N/A,#N/A,FALSE,"TENANT";#N/A,#N/A,FALSE,"CSISUM"}</definedName>
    <definedName name="wrn.Warrington._.Widnes._.QS._.Costs." hidden="1">{#N/A,#N/A,TRUE,"Cover";#N/A,#N/A,TRUE,"Conts";#N/A,#N/A,TRUE,"VOS";#N/A,#N/A,TRUE,"Warrington";#N/A,#N/A,TRUE,"Widnes"}</definedName>
    <definedName name="wrna.ALL" hidden="1">{#N/A,#N/A,FALSE,"COVER";#N/A,#N/A,FALSE,"CONTENTS";#N/A,#N/A,FALSE,"SUMMARY";#N/A,#N/A,FALSE,"Q &amp; A";#N/A,#N/A,FALSE,"SYSTEMS";#N/A,#N/A,FALSE,"AREA";#N/A,#N/A,FALSE,"DOCS"}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5" l="1"/>
  <c r="F14" i="5" s="1"/>
  <c r="E15" i="5"/>
  <c r="F15" i="5" s="1"/>
  <c r="E16" i="5"/>
  <c r="F16" i="5" s="1"/>
  <c r="E17" i="5"/>
  <c r="F17" i="5" s="1"/>
  <c r="D10" i="12"/>
  <c r="G140" i="9"/>
  <c r="G139" i="9"/>
  <c r="G135" i="9"/>
  <c r="G129" i="9"/>
  <c r="G131" i="9"/>
  <c r="G130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2" i="9"/>
  <c r="G111" i="9"/>
  <c r="G110" i="9"/>
  <c r="G109" i="9"/>
  <c r="G107" i="9"/>
  <c r="G106" i="9"/>
  <c r="G105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78" i="9"/>
  <c r="G77" i="9"/>
  <c r="G73" i="9"/>
  <c r="G72" i="9"/>
  <c r="G70" i="9"/>
  <c r="G69" i="9"/>
  <c r="G68" i="9"/>
  <c r="G67" i="9"/>
  <c r="G66" i="9"/>
  <c r="G65" i="9"/>
  <c r="G61" i="9"/>
  <c r="G60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0" i="9"/>
  <c r="G39" i="9"/>
  <c r="G35" i="9"/>
  <c r="G34" i="9"/>
  <c r="G33" i="9"/>
  <c r="G32" i="9"/>
  <c r="G31" i="9"/>
  <c r="G30" i="9"/>
  <c r="G29" i="9"/>
  <c r="G28" i="9"/>
  <c r="G27" i="9"/>
  <c r="G26" i="9"/>
  <c r="G22" i="9"/>
  <c r="G21" i="9"/>
  <c r="G17" i="9"/>
  <c r="G16" i="9"/>
  <c r="G15" i="9"/>
  <c r="G14" i="9"/>
  <c r="G13" i="9"/>
  <c r="G12" i="9"/>
  <c r="G11" i="9"/>
  <c r="D22" i="2"/>
  <c r="M15" i="2" l="1"/>
  <c r="M14" i="2"/>
  <c r="F20" i="2"/>
  <c r="F18" i="2"/>
  <c r="G18" i="2" s="1"/>
  <c r="F17" i="2"/>
  <c r="G17" i="2" s="1"/>
  <c r="F16" i="2"/>
  <c r="G16" i="2" s="1"/>
  <c r="F15" i="2"/>
  <c r="G15" i="2" s="1"/>
  <c r="H15" i="2" s="1"/>
  <c r="F14" i="2"/>
  <c r="F22" i="2" s="1"/>
  <c r="D11" i="12" s="1"/>
  <c r="G26" i="11"/>
  <c r="G23" i="11"/>
  <c r="G18" i="11"/>
  <c r="H18" i="11" s="1"/>
  <c r="G15" i="11"/>
  <c r="F30" i="11"/>
  <c r="G30" i="11" s="1"/>
  <c r="H30" i="11" s="1"/>
  <c r="F29" i="11"/>
  <c r="G29" i="11" s="1"/>
  <c r="H29" i="11" s="1"/>
  <c r="F28" i="11"/>
  <c r="F27" i="11"/>
  <c r="F26" i="11"/>
  <c r="H26" i="11" s="1"/>
  <c r="F25" i="11"/>
  <c r="G25" i="11" s="1"/>
  <c r="F24" i="11"/>
  <c r="G24" i="11" s="1"/>
  <c r="F23" i="11"/>
  <c r="H23" i="11" s="1"/>
  <c r="F22" i="11"/>
  <c r="F21" i="11"/>
  <c r="F20" i="11"/>
  <c r="F19" i="11"/>
  <c r="F18" i="11"/>
  <c r="F17" i="11"/>
  <c r="G17" i="11" s="1"/>
  <c r="H17" i="11" s="1"/>
  <c r="F16" i="11"/>
  <c r="G16" i="11" s="1"/>
  <c r="F15" i="11"/>
  <c r="H15" i="11" s="1"/>
  <c r="F14" i="11"/>
  <c r="F32" i="11" s="1"/>
  <c r="D13" i="12" s="1"/>
  <c r="G21" i="10"/>
  <c r="H21" i="10" s="1"/>
  <c r="G19" i="10"/>
  <c r="G18" i="10"/>
  <c r="F24" i="10"/>
  <c r="G24" i="10" s="1"/>
  <c r="F23" i="10"/>
  <c r="G23" i="10" s="1"/>
  <c r="F22" i="10"/>
  <c r="G22" i="10" s="1"/>
  <c r="F21" i="10"/>
  <c r="F20" i="10"/>
  <c r="F19" i="10"/>
  <c r="F18" i="10"/>
  <c r="F17" i="10"/>
  <c r="G17" i="10" s="1"/>
  <c r="H17" i="10" s="1"/>
  <c r="F16" i="10"/>
  <c r="F15" i="10"/>
  <c r="F14" i="10"/>
  <c r="D21" i="13"/>
  <c r="D15" i="12" s="1"/>
  <c r="F19" i="13"/>
  <c r="F14" i="13"/>
  <c r="E19" i="13"/>
  <c r="E18" i="13"/>
  <c r="F18" i="13" s="1"/>
  <c r="E17" i="13"/>
  <c r="F17" i="13" s="1"/>
  <c r="E16" i="13"/>
  <c r="F16" i="13" s="1"/>
  <c r="E15" i="13"/>
  <c r="F15" i="13" s="1"/>
  <c r="E14" i="13"/>
  <c r="E21" i="13" s="1"/>
  <c r="D19" i="5"/>
  <c r="D16" i="12" s="1"/>
  <c r="E19" i="5"/>
  <c r="D25" i="6"/>
  <c r="D17" i="12" s="1"/>
  <c r="E23" i="6"/>
  <c r="F23" i="6" s="1"/>
  <c r="E22" i="6"/>
  <c r="F22" i="6" s="1"/>
  <c r="E21" i="6"/>
  <c r="F21" i="6" s="1"/>
  <c r="E20" i="6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D31" i="7"/>
  <c r="D18" i="12" s="1"/>
  <c r="F18" i="7"/>
  <c r="F16" i="7"/>
  <c r="E29" i="7"/>
  <c r="F29" i="7" s="1"/>
  <c r="E28" i="7"/>
  <c r="F28" i="7" s="1"/>
  <c r="E27" i="7"/>
  <c r="F27" i="7" s="1"/>
  <c r="E26" i="7"/>
  <c r="F26" i="7" s="1"/>
  <c r="E25" i="7"/>
  <c r="F25" i="7" s="1"/>
  <c r="E24" i="7"/>
  <c r="F24" i="7" s="1"/>
  <c r="E23" i="7"/>
  <c r="F23" i="7" s="1"/>
  <c r="E22" i="7"/>
  <c r="F22" i="7" s="1"/>
  <c r="E19" i="7"/>
  <c r="F19" i="7" s="1"/>
  <c r="E18" i="7"/>
  <c r="E17" i="7"/>
  <c r="F17" i="7" s="1"/>
  <c r="E16" i="7"/>
  <c r="E15" i="7"/>
  <c r="E31" i="7" l="1"/>
  <c r="F15" i="7"/>
  <c r="H19" i="11"/>
  <c r="H16" i="11"/>
  <c r="H24" i="11"/>
  <c r="G19" i="11"/>
  <c r="G27" i="11"/>
  <c r="H27" i="11" s="1"/>
  <c r="H25" i="11"/>
  <c r="G20" i="11"/>
  <c r="H20" i="11" s="1"/>
  <c r="G28" i="11"/>
  <c r="H28" i="11" s="1"/>
  <c r="G21" i="11"/>
  <c r="H21" i="11" s="1"/>
  <c r="G14" i="11"/>
  <c r="G22" i="11"/>
  <c r="H22" i="11" s="1"/>
  <c r="E25" i="6"/>
  <c r="H18" i="10"/>
  <c r="G14" i="10"/>
  <c r="H14" i="10" s="1"/>
  <c r="G15" i="10"/>
  <c r="H15" i="10" s="1"/>
  <c r="G16" i="10"/>
  <c r="H16" i="10" s="1"/>
  <c r="G20" i="10"/>
  <c r="H20" i="10" s="1"/>
  <c r="H19" i="10"/>
  <c r="H22" i="10"/>
  <c r="F26" i="10"/>
  <c r="D14" i="12" s="1"/>
  <c r="H24" i="10"/>
  <c r="H23" i="10"/>
  <c r="M22" i="2"/>
  <c r="D12" i="12" s="1"/>
  <c r="E22" i="2"/>
  <c r="N14" i="2"/>
  <c r="O14" i="2" s="1"/>
  <c r="N15" i="2"/>
  <c r="O15" i="2" s="1"/>
  <c r="G14" i="2"/>
  <c r="G20" i="2"/>
  <c r="H20" i="2" s="1"/>
  <c r="H18" i="2"/>
  <c r="H17" i="2"/>
  <c r="H16" i="2"/>
  <c r="F20" i="6"/>
  <c r="F25" i="6" s="1"/>
  <c r="F31" i="7"/>
  <c r="G32" i="11" l="1"/>
  <c r="H14" i="11"/>
  <c r="D20" i="12"/>
  <c r="G26" i="10"/>
  <c r="H129" i="9"/>
  <c r="H123" i="9"/>
  <c r="H112" i="9"/>
  <c r="H102" i="9"/>
  <c r="H94" i="9"/>
  <c r="H86" i="9"/>
  <c r="H72" i="9"/>
  <c r="H60" i="9"/>
  <c r="H49" i="9"/>
  <c r="H35" i="9"/>
  <c r="H27" i="9"/>
  <c r="H13" i="9"/>
  <c r="H131" i="9"/>
  <c r="H122" i="9"/>
  <c r="H111" i="9"/>
  <c r="H101" i="9"/>
  <c r="H93" i="9"/>
  <c r="H85" i="9"/>
  <c r="H70" i="9"/>
  <c r="H56" i="9"/>
  <c r="H48" i="9"/>
  <c r="H34" i="9"/>
  <c r="H121" i="9"/>
  <c r="H69" i="9"/>
  <c r="H11" i="9"/>
  <c r="H128" i="9"/>
  <c r="H120" i="9"/>
  <c r="H109" i="9"/>
  <c r="H99" i="9"/>
  <c r="H91" i="9"/>
  <c r="H83" i="9"/>
  <c r="H68" i="9"/>
  <c r="H54" i="9"/>
  <c r="H46" i="9"/>
  <c r="H32" i="9"/>
  <c r="H21" i="9"/>
  <c r="H116" i="9"/>
  <c r="H39" i="9"/>
  <c r="H92" i="9"/>
  <c r="H47" i="9"/>
  <c r="H127" i="9"/>
  <c r="H119" i="9"/>
  <c r="H107" i="9"/>
  <c r="H98" i="9"/>
  <c r="H90" i="9"/>
  <c r="H82" i="9"/>
  <c r="H67" i="9"/>
  <c r="H53" i="9"/>
  <c r="H45" i="9"/>
  <c r="H31" i="9"/>
  <c r="H17" i="9"/>
  <c r="H124" i="9"/>
  <c r="H95" i="9"/>
  <c r="H73" i="9"/>
  <c r="H50" i="9"/>
  <c r="H14" i="9"/>
  <c r="H110" i="9"/>
  <c r="H55" i="9"/>
  <c r="H140" i="9"/>
  <c r="H126" i="9"/>
  <c r="H118" i="9"/>
  <c r="H106" i="9"/>
  <c r="H97" i="9"/>
  <c r="H89" i="9"/>
  <c r="H78" i="9"/>
  <c r="H66" i="9"/>
  <c r="H52" i="9"/>
  <c r="H44" i="9"/>
  <c r="H30" i="9"/>
  <c r="H16" i="9"/>
  <c r="H103" i="9"/>
  <c r="H12" i="9"/>
  <c r="H130" i="9"/>
  <c r="H84" i="9"/>
  <c r="H22" i="9"/>
  <c r="H139" i="9"/>
  <c r="H125" i="9"/>
  <c r="H117" i="9"/>
  <c r="H105" i="9"/>
  <c r="H96" i="9"/>
  <c r="H88" i="9"/>
  <c r="H77" i="9"/>
  <c r="H65" i="9"/>
  <c r="H51" i="9"/>
  <c r="H40" i="9"/>
  <c r="H29" i="9"/>
  <c r="H15" i="9"/>
  <c r="H135" i="9"/>
  <c r="H87" i="9"/>
  <c r="H61" i="9"/>
  <c r="H28" i="9"/>
  <c r="H26" i="9"/>
  <c r="H100" i="9"/>
  <c r="H33" i="9"/>
  <c r="N22" i="2"/>
  <c r="G22" i="2"/>
  <c r="H14" i="2"/>
  <c r="H22" i="2" s="1"/>
  <c r="D32" i="11"/>
  <c r="K22" i="2" l="1"/>
  <c r="D26" i="10"/>
  <c r="H32" i="11" l="1"/>
  <c r="O22" i="2"/>
  <c r="L22" i="2" s="1"/>
  <c r="H26" i="10"/>
  <c r="I103" i="9"/>
  <c r="K103" i="9" s="1"/>
  <c r="L103" i="9" s="1"/>
  <c r="I131" i="9"/>
  <c r="K131" i="9" s="1"/>
  <c r="L131" i="9" s="1"/>
  <c r="I135" i="9"/>
  <c r="K135" i="9" s="1"/>
  <c r="L135" i="9" s="1"/>
  <c r="E26" i="10" l="1"/>
  <c r="E32" i="11"/>
  <c r="I100" i="9" l="1"/>
  <c r="K100" i="9" s="1"/>
  <c r="L100" i="9" s="1"/>
  <c r="I128" i="9" l="1"/>
  <c r="K128" i="9" s="1"/>
  <c r="L128" i="9" s="1"/>
  <c r="I35" i="9"/>
  <c r="K35" i="9" s="1"/>
  <c r="L35" i="9" s="1"/>
  <c r="I107" i="9"/>
  <c r="K107" i="9" s="1"/>
  <c r="L107" i="9" s="1"/>
  <c r="I47" i="9"/>
  <c r="K47" i="9" s="1"/>
  <c r="L47" i="9" s="1"/>
  <c r="I120" i="9"/>
  <c r="K120" i="9" s="1"/>
  <c r="L120" i="9" s="1"/>
  <c r="I26" i="9"/>
  <c r="K26" i="9" s="1"/>
  <c r="L26" i="9" s="1"/>
  <c r="I14" i="9"/>
  <c r="K14" i="9" s="1"/>
  <c r="L14" i="9" s="1"/>
  <c r="I68" i="9"/>
  <c r="K68" i="9" s="1"/>
  <c r="L68" i="9" s="1"/>
  <c r="I122" i="9"/>
  <c r="K122" i="9" s="1"/>
  <c r="L122" i="9" s="1"/>
  <c r="I40" i="9"/>
  <c r="K40" i="9" s="1"/>
  <c r="L40" i="9" s="1"/>
  <c r="I33" i="9"/>
  <c r="K33" i="9" s="1"/>
  <c r="L33" i="9" s="1"/>
  <c r="I69" i="9"/>
  <c r="K69" i="9" s="1"/>
  <c r="L69" i="9" s="1"/>
  <c r="I61" i="9"/>
  <c r="K61" i="9" s="1"/>
  <c r="L61" i="9" s="1"/>
  <c r="I90" i="9"/>
  <c r="K90" i="9" s="1"/>
  <c r="L90" i="9" s="1"/>
  <c r="I17" i="9"/>
  <c r="K17" i="9" s="1"/>
  <c r="L17" i="9" s="1"/>
  <c r="I22" i="9"/>
  <c r="K22" i="9" s="1"/>
  <c r="L22" i="9" s="1"/>
  <c r="I56" i="9"/>
  <c r="K56" i="9" s="1"/>
  <c r="L56" i="9" s="1"/>
  <c r="I123" i="9"/>
  <c r="K123" i="9" s="1"/>
  <c r="L123" i="9" s="1"/>
  <c r="I32" i="9"/>
  <c r="K32" i="9" s="1"/>
  <c r="L32" i="9" s="1"/>
  <c r="I102" i="9"/>
  <c r="K102" i="9" s="1"/>
  <c r="L102" i="9" s="1"/>
  <c r="I111" i="9"/>
  <c r="I121" i="9"/>
  <c r="K121" i="9" s="1"/>
  <c r="L121" i="9" s="1"/>
  <c r="I82" i="9"/>
  <c r="K82" i="9" s="1"/>
  <c r="L82" i="9" s="1"/>
  <c r="I39" i="9"/>
  <c r="K39" i="9" s="1"/>
  <c r="L39" i="9" s="1"/>
  <c r="I30" i="9"/>
  <c r="K30" i="9" s="1"/>
  <c r="L30" i="9" s="1"/>
  <c r="I96" i="9"/>
  <c r="K96" i="9" s="1"/>
  <c r="L96" i="9" s="1"/>
  <c r="I27" i="9"/>
  <c r="K27" i="9" s="1"/>
  <c r="L27" i="9" s="1"/>
  <c r="I106" i="9"/>
  <c r="K106" i="9" s="1"/>
  <c r="L106" i="9" s="1"/>
  <c r="I67" i="9"/>
  <c r="K67" i="9" s="1"/>
  <c r="L67" i="9" s="1"/>
  <c r="I55" i="9"/>
  <c r="K55" i="9" s="1"/>
  <c r="L55" i="9" s="1"/>
  <c r="I13" i="9"/>
  <c r="K13" i="9" s="1"/>
  <c r="L13" i="9" s="1"/>
  <c r="I116" i="9"/>
  <c r="K116" i="9" s="1"/>
  <c r="L116" i="9" s="1"/>
  <c r="I91" i="9"/>
  <c r="K91" i="9" s="1"/>
  <c r="L91" i="9" s="1"/>
  <c r="I124" i="9"/>
  <c r="K124" i="9" s="1"/>
  <c r="L124" i="9" s="1"/>
  <c r="I15" i="9"/>
  <c r="K15" i="9" s="1"/>
  <c r="L15" i="9" s="1"/>
  <c r="I109" i="9"/>
  <c r="K109" i="9" s="1"/>
  <c r="L109" i="9" s="1"/>
  <c r="I84" i="9"/>
  <c r="K84" i="9" s="1"/>
  <c r="L84" i="9" s="1"/>
  <c r="I119" i="9"/>
  <c r="K119" i="9" s="1"/>
  <c r="L119" i="9" s="1"/>
  <c r="I12" i="9"/>
  <c r="K12" i="9" s="1"/>
  <c r="L12" i="9" s="1"/>
  <c r="I54" i="9"/>
  <c r="K54" i="9" s="1"/>
  <c r="L54" i="9" s="1"/>
  <c r="I97" i="9"/>
  <c r="K97" i="9" s="1"/>
  <c r="L97" i="9" s="1"/>
  <c r="I125" i="9"/>
  <c r="K125" i="9" s="1"/>
  <c r="L125" i="9" s="1"/>
  <c r="I127" i="9"/>
  <c r="K127" i="9" s="1"/>
  <c r="L127" i="9" s="1"/>
  <c r="I95" i="9"/>
  <c r="K95" i="9" s="1"/>
  <c r="L95" i="9" s="1"/>
  <c r="I52" i="9"/>
  <c r="K52" i="9" s="1"/>
  <c r="L52" i="9" s="1"/>
  <c r="I105" i="9"/>
  <c r="K105" i="9" s="1"/>
  <c r="L105" i="9" s="1"/>
  <c r="I72" i="9"/>
  <c r="K72" i="9" s="1"/>
  <c r="L72" i="9" s="1"/>
  <c r="I126" i="9"/>
  <c r="K126" i="9" s="1"/>
  <c r="L126" i="9" s="1"/>
  <c r="I28" i="9"/>
  <c r="K28" i="9" s="1"/>
  <c r="L28" i="9" s="1"/>
  <c r="I66" i="9"/>
  <c r="I92" i="9"/>
  <c r="K92" i="9" s="1"/>
  <c r="L92" i="9" s="1"/>
  <c r="I73" i="9"/>
  <c r="K73" i="9" s="1"/>
  <c r="L73" i="9" s="1"/>
  <c r="I16" i="9"/>
  <c r="K16" i="9" s="1"/>
  <c r="L16" i="9" s="1"/>
  <c r="I65" i="9"/>
  <c r="I48" i="9"/>
  <c r="K48" i="9" s="1"/>
  <c r="L48" i="9" s="1"/>
  <c r="I118" i="9"/>
  <c r="K118" i="9" s="1"/>
  <c r="L118" i="9" s="1"/>
  <c r="I117" i="9"/>
  <c r="K117" i="9" s="1"/>
  <c r="L117" i="9" s="1"/>
  <c r="I130" i="9"/>
  <c r="K130" i="9" s="1"/>
  <c r="L130" i="9" s="1"/>
  <c r="I101" i="9"/>
  <c r="K101" i="9" s="1"/>
  <c r="L101" i="9" s="1"/>
  <c r="I110" i="9"/>
  <c r="K110" i="9" s="1"/>
  <c r="L110" i="9" s="1"/>
  <c r="I112" i="9"/>
  <c r="K112" i="9" s="1"/>
  <c r="L112" i="9" s="1"/>
  <c r="I78" i="9"/>
  <c r="K78" i="9" s="1"/>
  <c r="L78" i="9" s="1"/>
  <c r="I51" i="9"/>
  <c r="K51" i="9" s="1"/>
  <c r="L51" i="9" s="1"/>
  <c r="I46" i="9"/>
  <c r="K46" i="9" s="1"/>
  <c r="L46" i="9" s="1"/>
  <c r="I140" i="9"/>
  <c r="K140" i="9" s="1"/>
  <c r="L140" i="9" s="1"/>
  <c r="I31" i="9"/>
  <c r="K31" i="9" s="1"/>
  <c r="L31" i="9" s="1"/>
  <c r="I49" i="9"/>
  <c r="K49" i="9" s="1"/>
  <c r="L49" i="9" s="1"/>
  <c r="I94" i="9"/>
  <c r="K94" i="9" s="1"/>
  <c r="L94" i="9" s="1"/>
  <c r="I129" i="9"/>
  <c r="K129" i="9" s="1"/>
  <c r="L129" i="9" s="1"/>
  <c r="I45" i="9"/>
  <c r="K45" i="9" s="1"/>
  <c r="L45" i="9" s="1"/>
  <c r="I88" i="9"/>
  <c r="K88" i="9" s="1"/>
  <c r="L88" i="9" s="1"/>
  <c r="I98" i="9"/>
  <c r="K98" i="9" s="1"/>
  <c r="L98" i="9" s="1"/>
  <c r="I86" i="9"/>
  <c r="K86" i="9" s="1"/>
  <c r="L86" i="9" s="1"/>
  <c r="I21" i="9"/>
  <c r="K21" i="9" s="1"/>
  <c r="L21" i="9" s="1"/>
  <c r="I70" i="9"/>
  <c r="K70" i="9" s="1"/>
  <c r="L70" i="9" s="1"/>
  <c r="I83" i="9"/>
  <c r="K83" i="9" s="1"/>
  <c r="L83" i="9" s="1"/>
  <c r="I87" i="9"/>
  <c r="K87" i="9" s="1"/>
  <c r="L87" i="9" s="1"/>
  <c r="I77" i="9"/>
  <c r="I60" i="9"/>
  <c r="K60" i="9" s="1"/>
  <c r="L60" i="9" s="1"/>
  <c r="I99" i="9"/>
  <c r="K99" i="9" s="1"/>
  <c r="L99" i="9" s="1"/>
  <c r="I89" i="9"/>
  <c r="K89" i="9" s="1"/>
  <c r="L89" i="9" s="1"/>
  <c r="I139" i="9"/>
  <c r="K139" i="9" s="1"/>
  <c r="L139" i="9" s="1"/>
  <c r="I34" i="9"/>
  <c r="K34" i="9" s="1"/>
  <c r="L34" i="9" s="1"/>
  <c r="I29" i="9"/>
  <c r="K29" i="9" s="1"/>
  <c r="L29" i="9" s="1"/>
  <c r="I53" i="9"/>
  <c r="K53" i="9" s="1"/>
  <c r="L53" i="9" s="1"/>
  <c r="I93" i="9"/>
  <c r="K93" i="9" s="1"/>
  <c r="L93" i="9" s="1"/>
  <c r="I11" i="9"/>
  <c r="K11" i="9" s="1"/>
  <c r="L11" i="9" s="1"/>
  <c r="I44" i="9"/>
  <c r="K44" i="9" s="1"/>
  <c r="L44" i="9" s="1"/>
  <c r="I50" i="9"/>
  <c r="K50" i="9" s="1"/>
  <c r="L50" i="9" s="1"/>
  <c r="I85" i="9"/>
  <c r="K85" i="9" s="1"/>
  <c r="L85" i="9" s="1"/>
  <c r="K77" i="9" l="1"/>
  <c r="L77" i="9" s="1"/>
  <c r="K65" i="9"/>
  <c r="L65" i="9" s="1"/>
  <c r="K111" i="9"/>
  <c r="L111" i="9" s="1"/>
  <c r="K66" i="9"/>
  <c r="L66" i="9" s="1"/>
  <c r="F19" i="5" l="1"/>
  <c r="F21" i="13" l="1"/>
  <c r="D22" i="12" l="1"/>
</calcChain>
</file>

<file path=xl/sharedStrings.xml><?xml version="1.0" encoding="utf-8"?>
<sst xmlns="http://schemas.openxmlformats.org/spreadsheetml/2006/main" count="447" uniqueCount="313">
  <si>
    <t>Item Name</t>
  </si>
  <si>
    <t>U/M</t>
  </si>
  <si>
    <t>Hours</t>
  </si>
  <si>
    <t>EMT CONDUIT</t>
  </si>
  <si>
    <t>75EMT</t>
  </si>
  <si>
    <t>FT</t>
  </si>
  <si>
    <t>1EMT</t>
  </si>
  <si>
    <t>12EMT</t>
  </si>
  <si>
    <t>15EMT</t>
  </si>
  <si>
    <t>2EMT</t>
  </si>
  <si>
    <t>25EMT</t>
  </si>
  <si>
    <t>3EMT</t>
  </si>
  <si>
    <t>RGS CONDUIT</t>
  </si>
  <si>
    <t>75RGS</t>
  </si>
  <si>
    <t>25RGS</t>
  </si>
  <si>
    <t>PVC CONDUIT</t>
  </si>
  <si>
    <t>1PVCB</t>
  </si>
  <si>
    <t>12PVCB</t>
  </si>
  <si>
    <t>15PVCB</t>
  </si>
  <si>
    <t>2PVCB</t>
  </si>
  <si>
    <t>25PVCB</t>
  </si>
  <si>
    <t>3PVCB</t>
  </si>
  <si>
    <t>4PVCB</t>
  </si>
  <si>
    <t>6PVCB</t>
  </si>
  <si>
    <t>SEC INFR</t>
  </si>
  <si>
    <t>Security Conduit / Infrastructure</t>
  </si>
  <si>
    <t>LOT</t>
  </si>
  <si>
    <t>COND STUB UPS</t>
  </si>
  <si>
    <t>COND TAGS</t>
  </si>
  <si>
    <t>Conduit Tags</t>
  </si>
  <si>
    <t>EA</t>
  </si>
  <si>
    <t>FLEX</t>
  </si>
  <si>
    <t>Sealtite Flexible Conduit</t>
  </si>
  <si>
    <t>CABLE</t>
  </si>
  <si>
    <t>6+AWG</t>
  </si>
  <si>
    <t>4+AWG</t>
  </si>
  <si>
    <t>1/0-5KV</t>
  </si>
  <si>
    <t>1/C #1/0 - 5Kv</t>
  </si>
  <si>
    <t>500-5KV</t>
  </si>
  <si>
    <t>1/C #500 MCM - 5Kv</t>
  </si>
  <si>
    <t>CAT5</t>
  </si>
  <si>
    <t>CAT 5 Cable</t>
  </si>
  <si>
    <t>MC</t>
  </si>
  <si>
    <t>T6+</t>
  </si>
  <si>
    <t>T4+</t>
  </si>
  <si>
    <t>TCAT5</t>
  </si>
  <si>
    <t>CTAG</t>
  </si>
  <si>
    <t>Cable Tags</t>
  </si>
  <si>
    <t>MV TERM KIT</t>
  </si>
  <si>
    <t>Medium Voltage Termination Kits</t>
  </si>
  <si>
    <t>CBL LASHING</t>
  </si>
  <si>
    <t>Cable Lashing</t>
  </si>
  <si>
    <t>FC WHIPS</t>
  </si>
  <si>
    <t>Owner Furnished FC Whip Installation</t>
  </si>
  <si>
    <t>BW</t>
  </si>
  <si>
    <t>HAC INTERCXN</t>
  </si>
  <si>
    <t>FSHAC Interconnects (Power, Lighting, Grounding, Tray)</t>
  </si>
  <si>
    <t>MOFE INSTALLED CABLE &amp; CONDUIT</t>
  </si>
  <si>
    <t>75EMT.MOFE</t>
  </si>
  <si>
    <t>1EMT.MOFE</t>
  </si>
  <si>
    <t>12EMT.MOFE</t>
  </si>
  <si>
    <t>15EMT.MOFE</t>
  </si>
  <si>
    <t>2EMT.MOFE</t>
  </si>
  <si>
    <t>3EMT.MOFE</t>
  </si>
  <si>
    <t>4+AWG.MOFE</t>
  </si>
  <si>
    <t>6+AWG.MOFE</t>
  </si>
  <si>
    <t>GROUNDING</t>
  </si>
  <si>
    <t>GND CBL</t>
  </si>
  <si>
    <t>Grounding Cable</t>
  </si>
  <si>
    <t>GND MAT</t>
  </si>
  <si>
    <t>LIGHTING / SWITCHES / RECEPTACLES</t>
  </si>
  <si>
    <t>LT-AA</t>
  </si>
  <si>
    <t>Light Fixture Type AA</t>
  </si>
  <si>
    <t>LT-AK1</t>
  </si>
  <si>
    <t>Light Fixture Type AK1</t>
  </si>
  <si>
    <t>LT-DA1</t>
  </si>
  <si>
    <t>Light Fixture Type DA1</t>
  </si>
  <si>
    <t>LT-DA2</t>
  </si>
  <si>
    <t>Light Fixture Type DA2</t>
  </si>
  <si>
    <t>LT-DA3</t>
  </si>
  <si>
    <t>Light Fixture Type DA3</t>
  </si>
  <si>
    <t>LT-DB1</t>
  </si>
  <si>
    <t>Light Fixture Type DB1</t>
  </si>
  <si>
    <t>LT-DB2</t>
  </si>
  <si>
    <t>Light Fixture Type DB2</t>
  </si>
  <si>
    <t>LT-DX1</t>
  </si>
  <si>
    <t>Light Fixture Type DX1</t>
  </si>
  <si>
    <t>LT-DX2</t>
  </si>
  <si>
    <t>Light Fixture Type DX2</t>
  </si>
  <si>
    <t>LT-HB</t>
  </si>
  <si>
    <t>Light Fixture Type HB</t>
  </si>
  <si>
    <t>LT-LB</t>
  </si>
  <si>
    <t>Light Fixture Type LB</t>
  </si>
  <si>
    <t>LT-LD</t>
  </si>
  <si>
    <t>Light Fixture Type LD</t>
  </si>
  <si>
    <t>LT-LE</t>
  </si>
  <si>
    <t>Light Fixture Type LE</t>
  </si>
  <si>
    <t>LT-MW1</t>
  </si>
  <si>
    <t>Light Fixture Type MW1</t>
  </si>
  <si>
    <t>LT-SA1</t>
  </si>
  <si>
    <t>Light Fixture Type SA1</t>
  </si>
  <si>
    <t>LT-SB1</t>
  </si>
  <si>
    <t>Light Fixture Type SB1</t>
  </si>
  <si>
    <t>LT-SB2</t>
  </si>
  <si>
    <t>Light Fixture Type SB2</t>
  </si>
  <si>
    <t>LTG SUPP</t>
  </si>
  <si>
    <t>Light Fixture Supports</t>
  </si>
  <si>
    <t>BACK BOXES</t>
  </si>
  <si>
    <t>4" Sq Back boxes</t>
  </si>
  <si>
    <t>RECPT</t>
  </si>
  <si>
    <t>Receptacles</t>
  </si>
  <si>
    <t>LTSW</t>
  </si>
  <si>
    <t>Light Switches</t>
  </si>
  <si>
    <t>18ALCT</t>
  </si>
  <si>
    <t>24ALCT</t>
  </si>
  <si>
    <t>ALCT HARDWARE</t>
  </si>
  <si>
    <t>Cable Tray Hardware (i.e. Splice Plates, Hold Down Clamps, Jumpers, etc.)</t>
  </si>
  <si>
    <t>12BASK</t>
  </si>
  <si>
    <t>18BASK</t>
  </si>
  <si>
    <t>24BASK</t>
  </si>
  <si>
    <t>36BASK</t>
  </si>
  <si>
    <t>EQUIPMENT</t>
  </si>
  <si>
    <t>DISC.CFCI</t>
  </si>
  <si>
    <t>CFCI Disconnect Switches</t>
  </si>
  <si>
    <t>DISC.OFCI</t>
  </si>
  <si>
    <t>OFCI Disconnect Switches</t>
  </si>
  <si>
    <t>UPS</t>
  </si>
  <si>
    <t>UPS and Battery Cabinets</t>
  </si>
  <si>
    <t>EG</t>
  </si>
  <si>
    <t>EG's (3000KW/3750KVA)</t>
  </si>
  <si>
    <t>GSB</t>
  </si>
  <si>
    <t>GSB's (4000A)</t>
  </si>
  <si>
    <t>STC</t>
  </si>
  <si>
    <t>STC's</t>
  </si>
  <si>
    <t>PNL</t>
  </si>
  <si>
    <t>Panelboards</t>
  </si>
  <si>
    <t>INV</t>
  </si>
  <si>
    <t>Inverters (20KW INVERTER)</t>
  </si>
  <si>
    <t>XFMR</t>
  </si>
  <si>
    <t>LV Transformers</t>
  </si>
  <si>
    <t>LB</t>
  </si>
  <si>
    <t>LB's (3000KW / 50KW STEP)</t>
  </si>
  <si>
    <t>HDWR SUPP MAT</t>
  </si>
  <si>
    <t>Support Material / Hardware (i.e. Bolts, Nuts, Washers, etc.)</t>
  </si>
  <si>
    <t>ATR</t>
  </si>
  <si>
    <t>All Thread</t>
  </si>
  <si>
    <t>STRUT</t>
  </si>
  <si>
    <t>EQ TAG</t>
  </si>
  <si>
    <t>Equipment Tagging</t>
  </si>
  <si>
    <t>EV CHARGER</t>
  </si>
  <si>
    <t>EV Chargers</t>
  </si>
  <si>
    <t>UNDSLB MISC.</t>
  </si>
  <si>
    <t>MOFE EQUIPMENT COORDINATION EFFORTS</t>
  </si>
  <si>
    <t>MCUP COORD</t>
  </si>
  <si>
    <t xml:space="preserve">mCUP Building Coordination </t>
  </si>
  <si>
    <t>FWM COORD</t>
  </si>
  <si>
    <t xml:space="preserve">FWM Building Coordination </t>
  </si>
  <si>
    <t>Fire Alarm</t>
  </si>
  <si>
    <t>Lightning Protection</t>
  </si>
  <si>
    <t>NETA Testing</t>
  </si>
  <si>
    <t>Hrs / Unit</t>
  </si>
  <si>
    <t>Total Hours</t>
  </si>
  <si>
    <t xml:space="preserve">Labor </t>
  </si>
  <si>
    <t xml:space="preserve">Material </t>
  </si>
  <si>
    <t xml:space="preserve">Total </t>
  </si>
  <si>
    <t xml:space="preserve">DIRECT LABOR </t>
  </si>
  <si>
    <t>Rate</t>
  </si>
  <si>
    <t>Classification</t>
  </si>
  <si>
    <t>Apprentice</t>
  </si>
  <si>
    <t>Helper</t>
  </si>
  <si>
    <t>SUBCONTRACTORS</t>
  </si>
  <si>
    <t>Lifting / Rigging</t>
  </si>
  <si>
    <t>GENERAL EXPENSES / REQUIREMENTS</t>
  </si>
  <si>
    <t>Description</t>
  </si>
  <si>
    <t>Drug Test</t>
  </si>
  <si>
    <t>MMR Owned EQ</t>
  </si>
  <si>
    <t>Utility Trailers</t>
  </si>
  <si>
    <t>Generators</t>
  </si>
  <si>
    <t>3rd Party Rentals</t>
  </si>
  <si>
    <t>Fork Lifts</t>
  </si>
  <si>
    <t>Indoor Electric Lifts</t>
  </si>
  <si>
    <t>Mobilize Staff, Trailers, etc.</t>
  </si>
  <si>
    <t>Office Facilities (i.e. Trailers, Supplies, etc.)</t>
  </si>
  <si>
    <t>Major Tools (i.e. Conduit Benders, Tagging Machines, etc.)</t>
  </si>
  <si>
    <t xml:space="preserve">                                                               Meta 10x</t>
  </si>
  <si>
    <t xml:space="preserve">                                                                                                                                                                 Turner Construction</t>
  </si>
  <si>
    <t xml:space="preserve">                                                                                                                                                                    Rayville, LA</t>
  </si>
  <si>
    <t>STAFF</t>
  </si>
  <si>
    <t>INDIRECT / SUPPORT LABOR</t>
  </si>
  <si>
    <t>Project Manager</t>
  </si>
  <si>
    <t>Project Engineer</t>
  </si>
  <si>
    <t>Field Engineer</t>
  </si>
  <si>
    <t>Cost Engineer</t>
  </si>
  <si>
    <t>BIM Operator</t>
  </si>
  <si>
    <t>Scheduler/Planner</t>
  </si>
  <si>
    <t>Safety Manager</t>
  </si>
  <si>
    <t>Safety Tech.</t>
  </si>
  <si>
    <t>QA/QC Manager</t>
  </si>
  <si>
    <t>QC Inspector</t>
  </si>
  <si>
    <t>Office Manager</t>
  </si>
  <si>
    <t>Time Keeper</t>
  </si>
  <si>
    <t>Clerical</t>
  </si>
  <si>
    <t>Cx Foreman</t>
  </si>
  <si>
    <t>Cx Electrician</t>
  </si>
  <si>
    <t>Spotters</t>
  </si>
  <si>
    <t>LTG CTRL</t>
  </si>
  <si>
    <t>Lighting Controls Material Pricing</t>
  </si>
  <si>
    <t>CLEAN</t>
  </si>
  <si>
    <t>Clean Electrical Equipment</t>
  </si>
  <si>
    <t>Direct Labor</t>
  </si>
  <si>
    <t>Indirect Labor</t>
  </si>
  <si>
    <t>Subs</t>
  </si>
  <si>
    <t>General Conditions</t>
  </si>
  <si>
    <t>General Expenses</t>
  </si>
  <si>
    <t>DESIGN ASSUMPTIONS / CARRIED ALLOWANCES</t>
  </si>
  <si>
    <t xml:space="preserve">Off-Site Warehouse Rental </t>
  </si>
  <si>
    <t>Temporary Power</t>
  </si>
  <si>
    <t>EZ Path Sleeves for Temporary Power Construction</t>
  </si>
  <si>
    <t>Battery Monitoring - Cellwatch</t>
  </si>
  <si>
    <t>Landscape Lighting Allowance</t>
  </si>
  <si>
    <t>Pre-Cast Facility Coordination</t>
  </si>
  <si>
    <t>Design Inclusions / Allowances</t>
  </si>
  <si>
    <t>Cable Pulling</t>
  </si>
  <si>
    <t>Total</t>
  </si>
  <si>
    <t>Small Tools and Consumables</t>
  </si>
  <si>
    <t>TOTAL (STAFF)</t>
  </si>
  <si>
    <t>MMR Personnel Trucks</t>
  </si>
  <si>
    <t>Site Vehicles (Mules/Gators, Trucks, Etc.)</t>
  </si>
  <si>
    <t>Exterior Lifts</t>
  </si>
  <si>
    <t>18-Wheeler for Material/Equipment Transport</t>
  </si>
  <si>
    <t>Storage Containers</t>
  </si>
  <si>
    <t>Taxes on 3rd Party Rentals</t>
  </si>
  <si>
    <t>Mobilize Tools</t>
  </si>
  <si>
    <t>Travel, Site Visits, Crew of the Week, Lunch and Learn, Team Building</t>
  </si>
  <si>
    <t>Ice, Water, Cups, Etc.</t>
  </si>
  <si>
    <t>Safety Equipment, Training, Incentives</t>
  </si>
  <si>
    <t>Taxes on ST&amp;C, Office Expenses</t>
  </si>
  <si>
    <t>Foreman</t>
  </si>
  <si>
    <t>A Mechanic</t>
  </si>
  <si>
    <t>B Mechanic</t>
  </si>
  <si>
    <t>Warehouseman (Onsite)</t>
  </si>
  <si>
    <t>Warehouseman (Offsite)</t>
  </si>
  <si>
    <t>Night Warehouseman (Onsite)</t>
  </si>
  <si>
    <t>Night Warehouseman (Offsite)</t>
  </si>
  <si>
    <t>Laborer (Onsite)</t>
  </si>
  <si>
    <t>Laborer (Offsite)</t>
  </si>
  <si>
    <t>Laborer (Bus)</t>
  </si>
  <si>
    <t>Forklift (Onsite)</t>
  </si>
  <si>
    <t>Forklift (Offsite)</t>
  </si>
  <si>
    <t>General Foreman</t>
  </si>
  <si>
    <t>18" Cable Tray and Associated Fittings</t>
  </si>
  <si>
    <t>24" Cable Tray and Associated Fittings</t>
  </si>
  <si>
    <t>Base Cost</t>
  </si>
  <si>
    <t>Fee</t>
  </si>
  <si>
    <t>Base</t>
  </si>
  <si>
    <t>Base Total</t>
  </si>
  <si>
    <t>Equipment</t>
  </si>
  <si>
    <t>Fee @ 14%</t>
  </si>
  <si>
    <t>Labor $ / Hr</t>
  </si>
  <si>
    <t>Qty</t>
  </si>
  <si>
    <t>COMMISSIONING</t>
  </si>
  <si>
    <t>Commissioning Support Labor</t>
  </si>
  <si>
    <t>Unistrut</t>
  </si>
  <si>
    <t>12" Basket Tray &amp; Associated Fittings / Hardware</t>
  </si>
  <si>
    <t>18" Basket Tray &amp; Associated Fittings / Hardware</t>
  </si>
  <si>
    <t>24" Basket Tray &amp; Associated Fittings / Hardware</t>
  </si>
  <si>
    <t>36" Basket Tray &amp; Associated Fittings / Hardware</t>
  </si>
  <si>
    <t>Metal Clad (MC) Feeders</t>
  </si>
  <si>
    <t>Feeder Terminations - #4AWG and Larger</t>
  </si>
  <si>
    <t>Feeder Terminations - #6AWG and Smaller</t>
  </si>
  <si>
    <t>#4AWG and Larger Cable</t>
  </si>
  <si>
    <t>#6AWG and Smaller Cable</t>
  </si>
  <si>
    <t>#6AWG and Smaller Cable (mCUP)</t>
  </si>
  <si>
    <t>#4AWG and Larger Cable (mCUP)</t>
  </si>
  <si>
    <t>Conduit Stub-Ups</t>
  </si>
  <si>
    <t>3/4"  EMT Conduit &amp; Fittings</t>
  </si>
  <si>
    <t>1"  EMT Conduit &amp; Fittings</t>
  </si>
  <si>
    <t>1-1/4"  EMT Conduit &amp; Fittings</t>
  </si>
  <si>
    <t>1-1/2"  EMT Conduit &amp; Fittings</t>
  </si>
  <si>
    <t>2"  EMT Conduit &amp; Fittings</t>
  </si>
  <si>
    <t>2-1/2"  EMT Conduit &amp; Fittings</t>
  </si>
  <si>
    <t>3"  EMT Conduit &amp; Fittings</t>
  </si>
  <si>
    <t>3/4" RGS Conduit &amp; Fittings</t>
  </si>
  <si>
    <t>2-1/2" RGS Conduit &amp; Fittings</t>
  </si>
  <si>
    <t>1" PVC Schl40 Conduit &amp; Fittings</t>
  </si>
  <si>
    <t>1-1/4" PVC Schl40 Conduit &amp; Fittings</t>
  </si>
  <si>
    <t>1-1/2" PVC Schl40 Conduit &amp; Fittings</t>
  </si>
  <si>
    <t>2" PVC Schl40 Conduit &amp; Fittings</t>
  </si>
  <si>
    <t>2-1/2" PVC Schl40 Conduit &amp; Fittings</t>
  </si>
  <si>
    <t>3" PVC Schl40 Conduit &amp; Fittings</t>
  </si>
  <si>
    <t>4" PVC Schl40 Conduit &amp; Fittings</t>
  </si>
  <si>
    <t>6" PVC Schl40 Conduit &amp; Fittings</t>
  </si>
  <si>
    <t>3/4"  EMT Conduit &amp; Fittings-MOFE</t>
  </si>
  <si>
    <t>1"  EMT Conduit &amp; Fittings-MOFE</t>
  </si>
  <si>
    <t>1-1/4"  EMT Conduit &amp; Fittings-MOFE</t>
  </si>
  <si>
    <t>1-1/2"  EMT Conduit &amp; Fittings-MOFE</t>
  </si>
  <si>
    <t>2"  EMT Conduit &amp; Fittings-MOFE</t>
  </si>
  <si>
    <t>3"  EMT Conduit &amp; Fittings-MOFE</t>
  </si>
  <si>
    <t>MISC. SITE WORK (I.E. TRENCHING, EXCAVATION, BACKFILL, ETC.)</t>
  </si>
  <si>
    <t>Misc. Site Work (i.e. Trenching, Excavation, Backfill, etc.)</t>
  </si>
  <si>
    <t>CONDUIT TAGS &amp; FLEX SETS</t>
  </si>
  <si>
    <t>Terminations - CAT Cable</t>
  </si>
  <si>
    <t>Busway (2000A) - LV Skid to HAC Connections</t>
  </si>
  <si>
    <t>FSHAC INTERCONNECTIONS</t>
  </si>
  <si>
    <t>Grounding Materials (i.e. Ground Rods, Cable Lugs, Connectors, etc.)</t>
  </si>
  <si>
    <t>Site Logistics Inefficiency</t>
  </si>
  <si>
    <t>Project Superintendent</t>
  </si>
  <si>
    <t>Field Superintendent</t>
  </si>
  <si>
    <t>Area Superintendent</t>
  </si>
  <si>
    <t>LOTO / Energy Marshal</t>
  </si>
  <si>
    <t>Subcontractor</t>
  </si>
  <si>
    <t>Technology (i.e. Tablets, Computers, Internet/Wireless, Software, etc.)</t>
  </si>
  <si>
    <t>Civil Equipment (i.e. Trencher, Excavators, etc.)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</si>
</sst>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00_);[Red]\(#,##0.000\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name val="Aptos Narrow"/>
      <family val="2"/>
      <scheme val="minor"/>
    </font>
    <font>
      <b/>
      <sz val="12"/>
      <color rgb="FFFF0000"/>
      <name val="Aptos Narrow"/>
      <family val="2"/>
      <scheme val="minor"/>
    </font>
    <font>
      <b/>
      <sz val="14"/>
      <color theme="0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sz val="10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800000"/>
        <bgColor indexed="64"/>
      </patternFill>
    </fill>
    <fill>
      <patternFill patternType="solid">
        <fgColor rgb="FFDCE6F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0" borderId="4" xfId="0" applyFont="1" applyBorder="1"/>
    <xf numFmtId="8" fontId="4" fillId="0" borderId="0" xfId="0" applyNumberFormat="1" applyFont="1"/>
    <xf numFmtId="8" fontId="5" fillId="0" borderId="0" xfId="0" applyNumberFormat="1" applyFont="1"/>
    <xf numFmtId="4" fontId="4" fillId="0" borderId="0" xfId="1" applyNumberFormat="1" applyFont="1" applyBorder="1" applyAlignment="1">
      <alignment horizontal="right"/>
    </xf>
    <xf numFmtId="0" fontId="1" fillId="0" borderId="0" xfId="0" applyFont="1"/>
    <xf numFmtId="3" fontId="4" fillId="0" borderId="0" xfId="1" applyNumberFormat="1" applyFont="1" applyBorder="1" applyAlignment="1">
      <alignment horizontal="center"/>
    </xf>
    <xf numFmtId="4" fontId="4" fillId="0" borderId="0" xfId="1" applyNumberFormat="1" applyFont="1" applyBorder="1" applyAlignment="1">
      <alignment horizontal="center"/>
    </xf>
    <xf numFmtId="3" fontId="4" fillId="0" borderId="0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 vertical="center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3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4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3" xfId="0" applyFont="1" applyFill="1" applyBorder="1" applyAlignment="1" applyProtection="1">
      <alignment horizontal="center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2" fontId="8" fillId="2" borderId="4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5" xfId="1" applyNumberFormat="1" applyFont="1" applyFill="1" applyBorder="1" applyAlignment="1" applyProtection="1">
      <alignment horizontal="center" vertical="center" wrapText="1"/>
      <protection locked="0"/>
    </xf>
    <xf numFmtId="2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3" fontId="9" fillId="2" borderId="5" xfId="2" applyNumberFormat="1" applyFont="1" applyFill="1" applyBorder="1" applyAlignment="1" applyProtection="1">
      <alignment horizontal="center" vertical="center" wrapText="1"/>
      <protection locked="0"/>
    </xf>
    <xf numFmtId="6" fontId="9" fillId="2" borderId="5" xfId="2" applyNumberFormat="1" applyFont="1" applyFill="1" applyBorder="1" applyAlignment="1" applyProtection="1">
      <alignment horizontal="center" vertical="center" wrapText="1"/>
      <protection locked="0"/>
    </xf>
    <xf numFmtId="6" fontId="9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15" xfId="2" applyNumberFormat="1" applyFont="1" applyFill="1" applyBorder="1" applyAlignment="1" applyProtection="1">
      <alignment horizontal="center" vertical="center" wrapText="1"/>
      <protection locked="0"/>
    </xf>
    <xf numFmtId="6" fontId="9" fillId="2" borderId="6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left" vertical="center"/>
      <protection locked="0"/>
    </xf>
    <xf numFmtId="3" fontId="10" fillId="0" borderId="5" xfId="2" applyNumberFormat="1" applyFont="1" applyFill="1" applyBorder="1" applyAlignment="1" applyProtection="1">
      <alignment horizontal="center" vertical="center"/>
      <protection locked="0"/>
    </xf>
    <xf numFmtId="164" fontId="10" fillId="0" borderId="5" xfId="0" applyNumberFormat="1" applyFont="1" applyBorder="1" applyAlignment="1" applyProtection="1">
      <alignment horizontal="center" vertical="center"/>
      <protection locked="0"/>
    </xf>
    <xf numFmtId="3" fontId="10" fillId="0" borderId="5" xfId="0" applyNumberFormat="1" applyFont="1" applyBorder="1" applyAlignment="1" applyProtection="1">
      <alignment horizontal="center" vertical="center"/>
      <protection locked="0"/>
    </xf>
    <xf numFmtId="6" fontId="10" fillId="0" borderId="5" xfId="0" applyNumberFormat="1" applyFont="1" applyBorder="1" applyAlignment="1" applyProtection="1">
      <alignment horizontal="center" vertical="center"/>
      <protection locked="0"/>
    </xf>
    <xf numFmtId="6" fontId="10" fillId="0" borderId="15" xfId="0" applyNumberFormat="1" applyFont="1" applyBorder="1" applyAlignment="1" applyProtection="1">
      <alignment horizontal="center" vertical="center"/>
      <protection locked="0"/>
    </xf>
    <xf numFmtId="6" fontId="10" fillId="0" borderId="6" xfId="0" applyNumberFormat="1" applyFont="1" applyBorder="1" applyAlignment="1" applyProtection="1">
      <alignment horizontal="center" vertical="center"/>
      <protection locked="0"/>
    </xf>
    <xf numFmtId="4" fontId="10" fillId="0" borderId="5" xfId="0" applyNumberFormat="1" applyFont="1" applyBorder="1" applyAlignment="1" applyProtection="1">
      <alignment horizontal="center" vertical="center"/>
      <protection locked="0"/>
    </xf>
    <xf numFmtId="8" fontId="10" fillId="0" borderId="5" xfId="0" applyNumberFormat="1" applyFont="1" applyBorder="1" applyAlignment="1" applyProtection="1">
      <alignment horizontal="center" vertical="center"/>
      <protection locked="0"/>
    </xf>
    <xf numFmtId="6" fontId="9" fillId="2" borderId="15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/>
    <xf numFmtId="3" fontId="1" fillId="0" borderId="5" xfId="0" applyNumberFormat="1" applyFont="1" applyBorder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3" fontId="1" fillId="0" borderId="5" xfId="0" applyNumberFormat="1" applyFont="1" applyBorder="1"/>
    <xf numFmtId="0" fontId="1" fillId="0" borderId="15" xfId="0" applyFont="1" applyBorder="1"/>
    <xf numFmtId="0" fontId="1" fillId="0" borderId="6" xfId="0" applyFont="1" applyBorder="1"/>
    <xf numFmtId="2" fontId="8" fillId="2" borderId="4" xfId="0" applyNumberFormat="1" applyFont="1" applyFill="1" applyBorder="1" applyAlignment="1" applyProtection="1">
      <alignment horizontal="center" vertical="center"/>
      <protection locked="0"/>
    </xf>
    <xf numFmtId="3" fontId="9" fillId="2" borderId="5" xfId="1" applyNumberFormat="1" applyFont="1" applyFill="1" applyBorder="1" applyAlignment="1" applyProtection="1">
      <alignment horizontal="center" vertical="center"/>
      <protection locked="0"/>
    </xf>
    <xf numFmtId="2" fontId="9" fillId="2" borderId="5" xfId="0" applyNumberFormat="1" applyFont="1" applyFill="1" applyBorder="1" applyAlignment="1" applyProtection="1">
      <alignment horizontal="center" vertical="center"/>
      <protection locked="0"/>
    </xf>
    <xf numFmtId="3" fontId="9" fillId="2" borderId="5" xfId="0" applyNumberFormat="1" applyFont="1" applyFill="1" applyBorder="1" applyAlignment="1" applyProtection="1">
      <alignment horizontal="center" vertical="center"/>
      <protection locked="0"/>
    </xf>
    <xf numFmtId="3" fontId="9" fillId="2" borderId="5" xfId="2" applyNumberFormat="1" applyFont="1" applyFill="1" applyBorder="1" applyAlignment="1" applyProtection="1">
      <alignment horizontal="center" vertical="center"/>
      <protection locked="0"/>
    </xf>
    <xf numFmtId="6" fontId="9" fillId="2" borderId="5" xfId="2" applyNumberFormat="1" applyFont="1" applyFill="1" applyBorder="1" applyAlignment="1" applyProtection="1">
      <alignment horizontal="center" vertical="center"/>
      <protection locked="0"/>
    </xf>
    <xf numFmtId="6" fontId="9" fillId="2" borderId="5" xfId="0" applyNumberFormat="1" applyFont="1" applyFill="1" applyBorder="1" applyAlignment="1" applyProtection="1">
      <alignment horizontal="center" vertical="center"/>
      <protection locked="0"/>
    </xf>
    <xf numFmtId="6" fontId="9" fillId="2" borderId="15" xfId="2" applyNumberFormat="1" applyFont="1" applyFill="1" applyBorder="1" applyAlignment="1" applyProtection="1">
      <alignment horizontal="center" vertical="center"/>
      <protection locked="0"/>
    </xf>
    <xf numFmtId="6" fontId="9" fillId="2" borderId="6" xfId="2" applyNumberFormat="1" applyFont="1" applyFill="1" applyBorder="1" applyAlignment="1" applyProtection="1">
      <alignment horizontal="center" vertical="center"/>
      <protection locked="0"/>
    </xf>
    <xf numFmtId="3" fontId="9" fillId="2" borderId="5" xfId="1" applyNumberFormat="1" applyFont="1" applyFill="1" applyBorder="1" applyAlignment="1" applyProtection="1">
      <alignment horizontal="right" vertical="center"/>
      <protection locked="0"/>
    </xf>
    <xf numFmtId="3" fontId="9" fillId="2" borderId="15" xfId="1" applyNumberFormat="1" applyFont="1" applyFill="1" applyBorder="1" applyAlignment="1" applyProtection="1">
      <alignment horizontal="right" vertical="center"/>
      <protection locked="0"/>
    </xf>
    <xf numFmtId="3" fontId="9" fillId="2" borderId="6" xfId="1" applyNumberFormat="1" applyFont="1" applyFill="1" applyBorder="1" applyAlignment="1" applyProtection="1">
      <alignment horizontal="right" vertical="center"/>
      <protection locked="0"/>
    </xf>
    <xf numFmtId="0" fontId="10" fillId="0" borderId="11" xfId="0" applyFont="1" applyBorder="1" applyAlignment="1" applyProtection="1">
      <alignment horizontal="left" vertical="center"/>
      <protection locked="0"/>
    </xf>
    <xf numFmtId="3" fontId="10" fillId="0" borderId="7" xfId="2" applyNumberFormat="1" applyFont="1" applyFill="1" applyBorder="1" applyAlignment="1" applyProtection="1">
      <alignment horizontal="center" vertical="center"/>
      <protection locked="0"/>
    </xf>
    <xf numFmtId="164" fontId="10" fillId="0" borderId="7" xfId="0" applyNumberFormat="1" applyFont="1" applyBorder="1" applyAlignment="1" applyProtection="1">
      <alignment horizontal="center" vertical="center"/>
      <protection locked="0"/>
    </xf>
    <xf numFmtId="3" fontId="10" fillId="0" borderId="7" xfId="0" applyNumberFormat="1" applyFont="1" applyBorder="1" applyAlignment="1" applyProtection="1">
      <alignment horizontal="center" vertical="center"/>
      <protection locked="0"/>
    </xf>
    <xf numFmtId="6" fontId="10" fillId="0" borderId="7" xfId="0" applyNumberFormat="1" applyFont="1" applyBorder="1" applyAlignment="1" applyProtection="1">
      <alignment horizontal="center" vertical="center"/>
      <protection locked="0"/>
    </xf>
    <xf numFmtId="6" fontId="10" fillId="0" borderId="16" xfId="0" applyNumberFormat="1" applyFont="1" applyBorder="1" applyAlignment="1" applyProtection="1">
      <alignment horizontal="center" vertical="center"/>
      <protection locked="0"/>
    </xf>
    <xf numFmtId="6" fontId="10" fillId="0" borderId="8" xfId="0" applyNumberFormat="1" applyFont="1" applyBorder="1" applyAlignment="1" applyProtection="1">
      <alignment horizontal="center" vertical="center"/>
      <protection locked="0"/>
    </xf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0" fillId="0" borderId="0" xfId="0" applyAlignment="1">
      <alignment horizontal="center" vertical="center"/>
    </xf>
    <xf numFmtId="2" fontId="8" fillId="2" borderId="12" xfId="0" applyNumberFormat="1" applyFont="1" applyFill="1" applyBorder="1" applyAlignment="1" applyProtection="1">
      <alignment horizontal="center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9" fontId="9" fillId="2" borderId="14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Border="1"/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15" xfId="0" applyBorder="1"/>
    <xf numFmtId="0" fontId="0" fillId="0" borderId="6" xfId="0" applyBorder="1"/>
    <xf numFmtId="4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" xfId="0" applyBorder="1" applyAlignment="1">
      <alignment horizontal="center"/>
    </xf>
    <xf numFmtId="3" fontId="0" fillId="0" borderId="5" xfId="0" applyNumberFormat="1" applyBorder="1" applyAlignment="1">
      <alignment horizontal="center" vertical="center"/>
    </xf>
    <xf numFmtId="8" fontId="0" fillId="0" borderId="5" xfId="0" applyNumberFormat="1" applyBorder="1" applyAlignment="1">
      <alignment horizontal="center"/>
    </xf>
    <xf numFmtId="6" fontId="0" fillId="0" borderId="15" xfId="0" applyNumberFormat="1" applyBorder="1" applyAlignment="1">
      <alignment horizontal="center"/>
    </xf>
    <xf numFmtId="6" fontId="0" fillId="0" borderId="6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4" fontId="0" fillId="0" borderId="5" xfId="0" applyNumberFormat="1" applyBorder="1" applyAlignment="1">
      <alignment horizontal="center" vertical="center"/>
    </xf>
    <xf numFmtId="2" fontId="8" fillId="2" borderId="11" xfId="0" applyNumberFormat="1" applyFont="1" applyFill="1" applyBorder="1" applyAlignment="1" applyProtection="1">
      <alignment horizontal="center" vertical="center"/>
      <protection locked="0"/>
    </xf>
    <xf numFmtId="3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8" fontId="9" fillId="2" borderId="7" xfId="0" applyNumberFormat="1" applyFont="1" applyFill="1" applyBorder="1" applyAlignment="1" applyProtection="1">
      <alignment horizontal="center" vertical="center" wrapText="1"/>
      <protection locked="0"/>
    </xf>
    <xf numFmtId="6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4" fontId="0" fillId="0" borderId="0" xfId="0" applyNumberFormat="1" applyAlignment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2" fontId="9" fillId="2" borderId="9" xfId="0" applyNumberFormat="1" applyFont="1" applyFill="1" applyBorder="1" applyAlignment="1" applyProtection="1">
      <alignment horizontal="center" vertical="center"/>
      <protection locked="0"/>
    </xf>
    <xf numFmtId="2" fontId="9" fillId="2" borderId="10" xfId="0" applyNumberFormat="1" applyFont="1" applyFill="1" applyBorder="1" applyAlignment="1" applyProtection="1">
      <alignment horizontal="center" vertical="center"/>
      <protection locked="0"/>
    </xf>
    <xf numFmtId="8" fontId="0" fillId="0" borderId="15" xfId="0" applyNumberFormat="1" applyBorder="1" applyAlignment="1">
      <alignment horizontal="center"/>
    </xf>
    <xf numFmtId="8" fontId="0" fillId="0" borderId="6" xfId="0" applyNumberFormat="1" applyBorder="1" applyAlignment="1">
      <alignment horizontal="center"/>
    </xf>
    <xf numFmtId="3" fontId="8" fillId="2" borderId="5" xfId="0" applyNumberFormat="1" applyFont="1" applyFill="1" applyBorder="1" applyAlignment="1">
      <alignment horizontal="center"/>
    </xf>
    <xf numFmtId="8" fontId="8" fillId="2" borderId="5" xfId="0" applyNumberFormat="1" applyFont="1" applyFill="1" applyBorder="1" applyAlignment="1">
      <alignment horizontal="center"/>
    </xf>
    <xf numFmtId="6" fontId="8" fillId="2" borderId="5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  <protection locked="0"/>
    </xf>
    <xf numFmtId="2" fontId="8" fillId="2" borderId="5" xfId="0" applyNumberFormat="1" applyFont="1" applyFill="1" applyBorder="1" applyAlignment="1" applyProtection="1">
      <alignment horizontal="center" vertical="center"/>
      <protection locked="0"/>
    </xf>
    <xf numFmtId="9" fontId="8" fillId="2" borderId="5" xfId="0" applyNumberFormat="1" applyFont="1" applyFill="1" applyBorder="1" applyAlignment="1" applyProtection="1">
      <alignment horizontal="center" vertical="center"/>
      <protection locked="0"/>
    </xf>
    <xf numFmtId="6" fontId="0" fillId="0" borderId="5" xfId="0" applyNumberFormat="1" applyBorder="1" applyAlignment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  <protection locked="0"/>
    </xf>
    <xf numFmtId="6" fontId="0" fillId="0" borderId="5" xfId="0" applyNumberFormat="1" applyBorder="1" applyAlignment="1">
      <alignment horizontal="center"/>
    </xf>
    <xf numFmtId="8" fontId="0" fillId="0" borderId="0" xfId="0" applyNumberFormat="1"/>
    <xf numFmtId="6" fontId="0" fillId="0" borderId="0" xfId="0" applyNumberFormat="1"/>
    <xf numFmtId="8" fontId="7" fillId="3" borderId="2" xfId="0" applyNumberFormat="1" applyFont="1" applyFill="1" applyBorder="1" applyAlignment="1" applyProtection="1">
      <alignment horizontal="center" vertical="center"/>
      <protection locked="0"/>
    </xf>
    <xf numFmtId="6" fontId="7" fillId="3" borderId="3" xfId="0" applyNumberFormat="1" applyFont="1" applyFill="1" applyBorder="1" applyAlignment="1" applyProtection="1">
      <alignment horizontal="center" vertical="center"/>
      <protection locked="0"/>
    </xf>
    <xf numFmtId="9" fontId="9" fillId="2" borderId="9" xfId="0" applyNumberFormat="1" applyFont="1" applyFill="1" applyBorder="1" applyAlignment="1" applyProtection="1">
      <alignment horizontal="center" vertical="center" wrapText="1"/>
      <protection locked="0"/>
    </xf>
    <xf numFmtId="6" fontId="9" fillId="2" borderId="10" xfId="0" applyNumberFormat="1" applyFont="1" applyFill="1" applyBorder="1" applyAlignment="1" applyProtection="1">
      <alignment horizontal="center" vertical="center" wrapText="1"/>
      <protection locked="0"/>
    </xf>
    <xf numFmtId="8" fontId="0" fillId="0" borderId="5" xfId="0" applyNumberFormat="1" applyBorder="1"/>
    <xf numFmtId="8" fontId="0" fillId="0" borderId="6" xfId="0" applyNumberFormat="1" applyBorder="1"/>
    <xf numFmtId="4" fontId="10" fillId="0" borderId="5" xfId="2" applyNumberFormat="1" applyFont="1" applyFill="1" applyBorder="1" applyAlignment="1" applyProtection="1">
      <alignment horizontal="right" vertical="center"/>
      <protection locked="0"/>
    </xf>
    <xf numFmtId="6" fontId="10" fillId="0" borderId="5" xfId="2" applyNumberFormat="1" applyFont="1" applyFill="1" applyBorder="1" applyAlignment="1" applyProtection="1">
      <alignment horizontal="center" vertical="center"/>
      <protection locked="0"/>
    </xf>
    <xf numFmtId="2" fontId="11" fillId="2" borderId="4" xfId="0" applyNumberFormat="1" applyFont="1" applyFill="1" applyBorder="1" applyAlignment="1" applyProtection="1">
      <alignment horizontal="center" vertical="center" wrapText="1"/>
      <protection locked="0"/>
    </xf>
    <xf numFmtId="6" fontId="11" fillId="2" borderId="5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>
      <alignment horizontal="right"/>
    </xf>
    <xf numFmtId="6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4" xfId="4" applyFont="1" applyBorder="1" applyAlignment="1" applyProtection="1">
      <alignment horizontal="center" vertical="center"/>
      <protection locked="0"/>
    </xf>
    <xf numFmtId="6" fontId="1" fillId="0" borderId="5" xfId="0" applyNumberFormat="1" applyFont="1" applyBorder="1" applyAlignment="1">
      <alignment horizontal="center"/>
    </xf>
    <xf numFmtId="6" fontId="1" fillId="0" borderId="6" xfId="0" applyNumberFormat="1" applyFont="1" applyBorder="1" applyAlignment="1">
      <alignment horizontal="center"/>
    </xf>
    <xf numFmtId="2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9" fontId="8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6" fontId="8" fillId="2" borderId="8" xfId="0" applyNumberFormat="1" applyFont="1" applyFill="1" applyBorder="1" applyAlignment="1" applyProtection="1">
      <alignment horizontal="center" vertical="center" wrapText="1"/>
      <protection locked="0"/>
    </xf>
  </cellXfs>
  <cellStyles count="5">
    <cellStyle name="Comma" xfId="1" builtinId="3"/>
    <cellStyle name="Currency" xfId="2" builtinId="4"/>
    <cellStyle name="Currency 2" xfId="3" xr:uid="{042A7BCF-D66F-4F09-B78D-753DF111562F}"/>
    <cellStyle name="Normal" xfId="0" builtinId="0"/>
    <cellStyle name="Normal 2 2 2" xfId="4" xr:uid="{B6C5E9BD-0136-4C82-9BD9-1F4C8BC73D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571574</xdr:colOff>
      <xdr:row>1</xdr:row>
      <xdr:rowOff>39270</xdr:rowOff>
    </xdr:from>
    <xdr:to>
      <xdr:col>2</xdr:col>
      <xdr:colOff>1929848</xdr:colOff>
      <xdr:row>5</xdr:row>
      <xdr:rowOff>140804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3FD712-8B6F-460F-86CE-E965E57EA29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74" y="229770"/>
          <a:ext cx="1971187" cy="86353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2</xdr:row>
      <xdr:rowOff>66675</xdr:rowOff>
    </xdr:from>
    <xdr:to>
      <xdr:col>3</xdr:col>
      <xdr:colOff>91439</xdr:colOff>
      <xdr:row>7</xdr:row>
      <xdr:rowOff>188691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E19E1F4-A573-4327-B3C0-7F65224A475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" y="447675"/>
          <a:ext cx="2234564" cy="107451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2</xdr:row>
      <xdr:rowOff>38100</xdr:rowOff>
    </xdr:from>
    <xdr:to>
      <xdr:col>3</xdr:col>
      <xdr:colOff>177992</xdr:colOff>
      <xdr:row>7</xdr:row>
      <xdr:rowOff>160116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14B97B7-AB5E-4DBE-B5DB-7CC6A16E470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419100"/>
          <a:ext cx="2234564" cy="107451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2</xdr:row>
      <xdr:rowOff>19050</xdr:rowOff>
    </xdr:from>
    <xdr:to>
      <xdr:col>2</xdr:col>
      <xdr:colOff>1682114</xdr:colOff>
      <xdr:row>7</xdr:row>
      <xdr:rowOff>141066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E863F87-B341-4EC9-B1BD-BDEACF6473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" y="400050"/>
          <a:ext cx="2234564" cy="107451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2</xdr:row>
      <xdr:rowOff>95250</xdr:rowOff>
    </xdr:from>
    <xdr:to>
      <xdr:col>2</xdr:col>
      <xdr:colOff>1580652</xdr:colOff>
      <xdr:row>8</xdr:row>
      <xdr:rowOff>26766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430341-1C2A-4447-8C67-25F8D478E62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476250"/>
          <a:ext cx="2237877" cy="107451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2</xdr:row>
      <xdr:rowOff>28575</xdr:rowOff>
    </xdr:from>
    <xdr:to>
      <xdr:col>2</xdr:col>
      <xdr:colOff>1634489</xdr:colOff>
      <xdr:row>7</xdr:row>
      <xdr:rowOff>150591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01BEF8-2305-4799-B4BF-259998A0F2B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409575"/>
          <a:ext cx="2234564" cy="107451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2</xdr:row>
      <xdr:rowOff>0</xdr:rowOff>
    </xdr:from>
    <xdr:to>
      <xdr:col>2</xdr:col>
      <xdr:colOff>1413733</xdr:colOff>
      <xdr:row>7</xdr:row>
      <xdr:rowOff>122016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DB11E4E-FBB3-4AF2-8214-683A3E7851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" y="381000"/>
          <a:ext cx="2234564" cy="107451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2</xdr:row>
      <xdr:rowOff>0</xdr:rowOff>
    </xdr:from>
    <xdr:to>
      <xdr:col>2</xdr:col>
      <xdr:colOff>1463039</xdr:colOff>
      <xdr:row>7</xdr:row>
      <xdr:rowOff>122016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F8F6AD7-A9F4-4675-A97A-16D4EFAD326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381000"/>
          <a:ext cx="2234564" cy="1074516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</xdr:colOff>
      <xdr:row>1</xdr:row>
      <xdr:rowOff>53487</xdr:rowOff>
    </xdr:from>
    <xdr:to>
      <xdr:col>2</xdr:col>
      <xdr:colOff>2007578</xdr:colOff>
      <xdr:row>5</xdr:row>
      <xdr:rowOff>161193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071C681-66EC-4344-8381-E307DB0EF48A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6270" y="243987"/>
          <a:ext cx="2007577" cy="8697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16F602-404A-45FF-AC43-4E8C936293CB}">
  <dimension ref="A1:N142"/>
  <sheetViews>
    <sheetView showGridLines="0" tabSelected="1" topLeftCell="B1" zoomScale="115" zoomScaleNormal="115" workbookViewId="0">
      <pane ySplit="8" topLeftCell="A64" activePane="bottomLeft" state="frozen"/>
      <selection activeCell="C17" sqref="C17"/>
      <selection pane="bottomLeft" activeCell="C72" sqref="C72"/>
    </sheetView>
  </sheetViews>
  <sheetFormatPr defaultRowHeight="15" x14ac:dyDescent="0.25"/>
  <cols>
    <col min="1" max="1" width="16.28515625" style="5" hidden="1" customWidth="1"/>
    <col min="2" max="2" width="9.140625" style="5" customWidth="1"/>
    <col min="3" max="3" width="77.140625" style="5" customWidth="1"/>
    <col min="4" max="4" width="9.28515625" style="61" bestFit="1" customWidth="1"/>
    <col min="5" max="5" width="7.42578125" style="5" customWidth="1"/>
    <col min="6" max="6" width="11.28515625" style="62" bestFit="1" customWidth="1"/>
    <col min="7" max="7" width="13.28515625" style="63" customWidth="1"/>
    <col min="8" max="12" width="13.28515625" style="5" customWidth="1"/>
    <col min="13" max="13" width="9.140625" style="5" customWidth="1"/>
    <col min="14" max="14" width="9.140625" style="5"/>
    <col min="15" max="15" width="16.85546875" style="5" bestFit="1" customWidth="1"/>
    <col min="16" max="16384" width="9.140625" style="5"/>
  </cols>
  <sheetData>
    <row r="1" spans="1:14" x14ac:dyDescent="0.25">
      <c r="A1" s="4"/>
      <c r="C1" s="4"/>
      <c r="D1" s="6"/>
      <c r="E1" s="4"/>
      <c r="F1" s="7"/>
      <c r="G1" s="8"/>
      <c r="H1" s="4"/>
      <c r="I1" s="4"/>
      <c r="J1" s="4"/>
      <c r="K1" s="4"/>
      <c r="L1" s="4"/>
    </row>
    <row r="2" spans="1:14" x14ac:dyDescent="0.25">
      <c r="A2" s="4"/>
      <c r="C2" s="4"/>
      <c r="D2" s="6"/>
      <c r="E2" s="4"/>
      <c r="F2" s="7"/>
      <c r="G2" s="8"/>
      <c r="H2" s="4"/>
      <c r="I2" s="4"/>
      <c r="J2" s="4"/>
      <c r="K2" s="4"/>
      <c r="L2" s="4"/>
    </row>
    <row r="3" spans="1:14" x14ac:dyDescent="0.25">
      <c r="A3" s="4"/>
      <c r="B3" s="4"/>
      <c r="C3" s="9" t="s">
        <v>184</v>
      </c>
      <c r="D3" s="6"/>
      <c r="E3" s="4"/>
      <c r="F3" s="7"/>
      <c r="G3" s="8"/>
      <c r="H3" s="4"/>
      <c r="I3" s="4"/>
      <c r="J3" s="4"/>
      <c r="K3" s="4"/>
      <c r="L3" s="4"/>
      <c r="M3" s="4"/>
      <c r="N3" s="4"/>
    </row>
    <row r="4" spans="1:14" x14ac:dyDescent="0.25">
      <c r="A4" s="4"/>
      <c r="B4" s="4"/>
      <c r="C4" s="9" t="s">
        <v>185</v>
      </c>
      <c r="D4" s="6"/>
      <c r="E4" s="4"/>
      <c r="F4" s="7"/>
      <c r="G4" s="8"/>
      <c r="H4" s="4"/>
      <c r="I4" s="4"/>
      <c r="J4" s="4"/>
      <c r="K4" s="4"/>
      <c r="L4" s="4"/>
      <c r="M4" s="4"/>
      <c r="N4" s="4"/>
    </row>
    <row r="5" spans="1:14" x14ac:dyDescent="0.25">
      <c r="A5" s="4"/>
      <c r="B5" s="4"/>
      <c r="C5" s="9" t="s">
        <v>186</v>
      </c>
      <c r="D5" s="6"/>
      <c r="E5" s="4"/>
      <c r="F5" s="7"/>
      <c r="G5" s="8"/>
      <c r="H5" s="4"/>
      <c r="I5" s="4"/>
      <c r="J5" s="4"/>
      <c r="K5" s="4"/>
      <c r="L5" s="4"/>
      <c r="M5" s="4"/>
      <c r="N5" s="4"/>
    </row>
    <row r="6" spans="1:14" x14ac:dyDescent="0.25">
      <c r="A6" s="4"/>
      <c r="B6" s="4"/>
      <c r="C6" s="4"/>
      <c r="D6" s="6"/>
      <c r="E6" s="4"/>
      <c r="F6" s="7"/>
      <c r="G6" s="8"/>
      <c r="H6" s="4"/>
      <c r="I6" s="4"/>
      <c r="J6" s="4"/>
      <c r="K6" s="4"/>
      <c r="L6" s="4"/>
      <c r="M6" s="4"/>
      <c r="N6" s="4"/>
    </row>
    <row r="7" spans="1:14" ht="15.75" thickBot="1" x14ac:dyDescent="0.3">
      <c r="A7" s="4"/>
      <c r="B7" s="4"/>
      <c r="C7" s="4"/>
      <c r="D7" s="6"/>
      <c r="E7" s="4"/>
      <c r="F7" s="7"/>
      <c r="G7" s="8"/>
      <c r="H7" s="4"/>
      <c r="I7" s="4"/>
      <c r="J7" s="4"/>
      <c r="K7" s="4"/>
      <c r="L7" s="4"/>
      <c r="M7" s="4"/>
      <c r="N7" s="4"/>
    </row>
    <row r="8" spans="1:14" ht="36.75" customHeight="1" x14ac:dyDescent="0.25">
      <c r="C8" s="10" t="s">
        <v>0</v>
      </c>
      <c r="D8" s="11" t="s">
        <v>259</v>
      </c>
      <c r="E8" s="12" t="s">
        <v>1</v>
      </c>
      <c r="F8" s="13" t="s">
        <v>160</v>
      </c>
      <c r="G8" s="11" t="s">
        <v>161</v>
      </c>
      <c r="H8" s="12" t="s">
        <v>258</v>
      </c>
      <c r="I8" s="12" t="s">
        <v>162</v>
      </c>
      <c r="J8" s="12" t="s">
        <v>163</v>
      </c>
      <c r="K8" s="14" t="s">
        <v>253</v>
      </c>
      <c r="L8" s="15" t="s">
        <v>164</v>
      </c>
    </row>
    <row r="9" spans="1:14" ht="18.75" x14ac:dyDescent="0.25">
      <c r="C9" s="16" t="s">
        <v>3</v>
      </c>
      <c r="D9" s="17"/>
      <c r="E9" s="18"/>
      <c r="F9" s="19"/>
      <c r="G9" s="20"/>
      <c r="H9" s="21"/>
      <c r="I9" s="22"/>
      <c r="J9" s="21"/>
      <c r="K9" s="23">
        <v>0.14000000000000001</v>
      </c>
      <c r="L9" s="24"/>
    </row>
    <row r="10" spans="1:14" x14ac:dyDescent="0.25">
      <c r="C10" s="25"/>
      <c r="D10" s="26"/>
      <c r="E10" s="27"/>
      <c r="F10" s="28"/>
      <c r="G10" s="28"/>
      <c r="H10" s="29"/>
      <c r="I10" s="29"/>
      <c r="J10" s="29"/>
      <c r="K10" s="30"/>
      <c r="L10" s="31"/>
    </row>
    <row r="11" spans="1:14" x14ac:dyDescent="0.25">
      <c r="A11" s="5" t="s">
        <v>4</v>
      </c>
      <c r="C11" s="25" t="s">
        <v>275</v>
      </c>
      <c r="D11" s="26">
        <v>134665</v>
      </c>
      <c r="E11" s="27" t="s">
        <v>5</v>
      </c>
      <c r="F11" s="32">
        <v>0.29417020613677047</v>
      </c>
      <c r="G11" s="28">
        <f>D11*F11</f>
        <v>39614.430809408193</v>
      </c>
      <c r="H11" s="33">
        <f>'Direct Lbr'!$E$22</f>
        <v>86.649681198114578</v>
      </c>
      <c r="I11" s="29">
        <f>+H11*G11</f>
        <v>3432577.8004799881</v>
      </c>
      <c r="J11" s="29">
        <v>236344.73840010099</v>
      </c>
      <c r="K11" s="30">
        <f t="shared" ref="K11:K17" si="0">(I11+J11)*$K$9</f>
        <v>513649.15544321254</v>
      </c>
      <c r="L11" s="31">
        <f t="shared" ref="L11:L17" si="1">+I11+J11+K11</f>
        <v>4182571.6943233018</v>
      </c>
    </row>
    <row r="12" spans="1:14" x14ac:dyDescent="0.25">
      <c r="A12" s="5" t="s">
        <v>6</v>
      </c>
      <c r="C12" s="25" t="s">
        <v>276</v>
      </c>
      <c r="D12" s="26">
        <v>36445</v>
      </c>
      <c r="E12" s="27" t="s">
        <v>5</v>
      </c>
      <c r="F12" s="32">
        <v>0.30142211681876169</v>
      </c>
      <c r="G12" s="28">
        <f t="shared" ref="G12:G17" si="2">D12*F12</f>
        <v>10985.329047459769</v>
      </c>
      <c r="H12" s="33">
        <f>'Direct Lbr'!$E$22</f>
        <v>86.649681198114578</v>
      </c>
      <c r="I12" s="29">
        <f t="shared" ref="I12:I17" si="3">+H12*G12</f>
        <v>951875.25981877663</v>
      </c>
      <c r="J12" s="29">
        <v>117255.14552100746</v>
      </c>
      <c r="K12" s="30">
        <f t="shared" si="0"/>
        <v>149678.25674756977</v>
      </c>
      <c r="L12" s="31">
        <f t="shared" si="1"/>
        <v>1218808.6620873539</v>
      </c>
    </row>
    <row r="13" spans="1:14" x14ac:dyDescent="0.25">
      <c r="A13" s="5" t="s">
        <v>7</v>
      </c>
      <c r="C13" s="25" t="s">
        <v>277</v>
      </c>
      <c r="D13" s="26">
        <v>725</v>
      </c>
      <c r="E13" s="27" t="s">
        <v>5</v>
      </c>
      <c r="F13" s="32">
        <v>0.31985257238965797</v>
      </c>
      <c r="G13" s="28">
        <f t="shared" si="2"/>
        <v>231.89311498250203</v>
      </c>
      <c r="H13" s="33">
        <f>'Direct Lbr'!$E$22</f>
        <v>86.649681198114578</v>
      </c>
      <c r="I13" s="29">
        <f t="shared" si="3"/>
        <v>20093.464485271528</v>
      </c>
      <c r="J13" s="29">
        <v>2188.2096009917623</v>
      </c>
      <c r="K13" s="30">
        <f t="shared" si="0"/>
        <v>3119.4343720768611</v>
      </c>
      <c r="L13" s="31">
        <f t="shared" si="1"/>
        <v>25401.108458340153</v>
      </c>
    </row>
    <row r="14" spans="1:14" x14ac:dyDescent="0.25">
      <c r="A14" s="5" t="s">
        <v>8</v>
      </c>
      <c r="C14" s="25" t="s">
        <v>278</v>
      </c>
      <c r="D14" s="26">
        <v>250</v>
      </c>
      <c r="E14" s="27" t="s">
        <v>5</v>
      </c>
      <c r="F14" s="32">
        <v>0.37293889233327499</v>
      </c>
      <c r="G14" s="28">
        <f t="shared" si="2"/>
        <v>93.234723083318741</v>
      </c>
      <c r="H14" s="33">
        <f>'Direct Lbr'!$E$22</f>
        <v>86.649681198114578</v>
      </c>
      <c r="I14" s="29">
        <f t="shared" si="3"/>
        <v>8078.7590317640634</v>
      </c>
      <c r="J14" s="29">
        <v>2717.8120426694909</v>
      </c>
      <c r="K14" s="30">
        <f t="shared" si="0"/>
        <v>1511.5199504206976</v>
      </c>
      <c r="L14" s="31">
        <f t="shared" si="1"/>
        <v>12308.091024854251</v>
      </c>
    </row>
    <row r="15" spans="1:14" x14ac:dyDescent="0.25">
      <c r="A15" s="5" t="s">
        <v>9</v>
      </c>
      <c r="C15" s="25" t="s">
        <v>279</v>
      </c>
      <c r="D15" s="26">
        <v>9035</v>
      </c>
      <c r="E15" s="27" t="s">
        <v>5</v>
      </c>
      <c r="F15" s="32">
        <v>0.40021285193510914</v>
      </c>
      <c r="G15" s="28">
        <f t="shared" si="2"/>
        <v>3615.9231172337109</v>
      </c>
      <c r="H15" s="33">
        <f>'Direct Lbr'!$E$22</f>
        <v>86.649681198114578</v>
      </c>
      <c r="I15" s="29">
        <f t="shared" si="3"/>
        <v>313318.58534519374</v>
      </c>
      <c r="J15" s="29">
        <v>64227.956362647747</v>
      </c>
      <c r="K15" s="30">
        <f t="shared" si="0"/>
        <v>52856.515839097818</v>
      </c>
      <c r="L15" s="31">
        <f t="shared" si="1"/>
        <v>430403.05754693935</v>
      </c>
    </row>
    <row r="16" spans="1:14" x14ac:dyDescent="0.25">
      <c r="A16" s="5" t="s">
        <v>10</v>
      </c>
      <c r="C16" s="25" t="s">
        <v>280</v>
      </c>
      <c r="D16" s="26">
        <v>11100</v>
      </c>
      <c r="E16" s="27" t="s">
        <v>5</v>
      </c>
      <c r="F16" s="32">
        <v>0.45023999317501467</v>
      </c>
      <c r="G16" s="28">
        <f t="shared" si="2"/>
        <v>4997.6639242426627</v>
      </c>
      <c r="H16" s="33">
        <f>'Direct Lbr'!$E$22</f>
        <v>86.649681198114578</v>
      </c>
      <c r="I16" s="29">
        <f t="shared" si="3"/>
        <v>433045.98577094497</v>
      </c>
      <c r="J16" s="29">
        <v>134439.19839961553</v>
      </c>
      <c r="K16" s="30">
        <f t="shared" si="0"/>
        <v>79447.925783878469</v>
      </c>
      <c r="L16" s="31">
        <f t="shared" si="1"/>
        <v>646933.10995443887</v>
      </c>
    </row>
    <row r="17" spans="1:12" x14ac:dyDescent="0.25">
      <c r="A17" s="5" t="s">
        <v>11</v>
      </c>
      <c r="C17" s="25" t="s">
        <v>281</v>
      </c>
      <c r="D17" s="26">
        <v>250</v>
      </c>
      <c r="E17" s="27" t="s">
        <v>5</v>
      </c>
      <c r="F17" s="32">
        <v>0.60018060803115358</v>
      </c>
      <c r="G17" s="28">
        <f t="shared" si="2"/>
        <v>150.0451520077884</v>
      </c>
      <c r="H17" s="33">
        <f>'Direct Lbr'!$E$22</f>
        <v>86.649681198114578</v>
      </c>
      <c r="I17" s="29">
        <f t="shared" si="3"/>
        <v>13001.364586797506</v>
      </c>
      <c r="J17" s="29">
        <v>11642.872369604891</v>
      </c>
      <c r="K17" s="30">
        <f t="shared" si="0"/>
        <v>3450.1931738963358</v>
      </c>
      <c r="L17" s="31">
        <f t="shared" si="1"/>
        <v>28094.430130298733</v>
      </c>
    </row>
    <row r="18" spans="1:12" x14ac:dyDescent="0.25">
      <c r="C18" s="25"/>
      <c r="D18" s="26"/>
      <c r="E18" s="27"/>
      <c r="F18" s="28"/>
      <c r="G18" s="28"/>
      <c r="H18" s="29"/>
      <c r="I18" s="29"/>
      <c r="J18" s="29"/>
      <c r="K18" s="30"/>
      <c r="L18" s="31"/>
    </row>
    <row r="19" spans="1:12" ht="18.75" x14ac:dyDescent="0.25">
      <c r="C19" s="16" t="s">
        <v>12</v>
      </c>
      <c r="D19" s="17"/>
      <c r="E19" s="18"/>
      <c r="F19" s="19"/>
      <c r="G19" s="20"/>
      <c r="H19" s="21"/>
      <c r="I19" s="22"/>
      <c r="J19" s="21"/>
      <c r="K19" s="34"/>
      <c r="L19" s="24"/>
    </row>
    <row r="20" spans="1:12" x14ac:dyDescent="0.25">
      <c r="C20" s="25"/>
      <c r="D20" s="26"/>
      <c r="E20" s="27"/>
      <c r="F20" s="28"/>
      <c r="G20" s="28"/>
      <c r="H20" s="29"/>
      <c r="I20" s="29"/>
      <c r="J20" s="29"/>
      <c r="K20" s="30"/>
      <c r="L20" s="31"/>
    </row>
    <row r="21" spans="1:12" x14ac:dyDescent="0.25">
      <c r="A21" s="5" t="s">
        <v>13</v>
      </c>
      <c r="C21" s="25" t="s">
        <v>282</v>
      </c>
      <c r="D21" s="26">
        <v>12900</v>
      </c>
      <c r="E21" s="27" t="s">
        <v>5</v>
      </c>
      <c r="F21" s="32">
        <v>0.34735000282540168</v>
      </c>
      <c r="G21" s="28">
        <f t="shared" ref="G21:G22" si="4">D21*F21</f>
        <v>4480.8150364476815</v>
      </c>
      <c r="H21" s="33">
        <f>'Direct Lbr'!$E$22</f>
        <v>86.649681198114578</v>
      </c>
      <c r="I21" s="29">
        <f t="shared" ref="I21:I22" si="5">+H21*G21</f>
        <v>388261.19441590976</v>
      </c>
      <c r="J21" s="29">
        <v>41691.536546033902</v>
      </c>
      <c r="K21" s="30">
        <f>(I21+J21)*$K$9</f>
        <v>60193.382334672118</v>
      </c>
      <c r="L21" s="31">
        <f>+I21+J21+K21</f>
        <v>490146.11329661577</v>
      </c>
    </row>
    <row r="22" spans="1:12" x14ac:dyDescent="0.25">
      <c r="A22" s="5" t="s">
        <v>14</v>
      </c>
      <c r="C22" s="25" t="s">
        <v>283</v>
      </c>
      <c r="D22" s="26">
        <v>44200</v>
      </c>
      <c r="E22" s="27" t="s">
        <v>5</v>
      </c>
      <c r="F22" s="32">
        <v>0.43715115565379764</v>
      </c>
      <c r="G22" s="28">
        <f t="shared" si="4"/>
        <v>19322.081079897856</v>
      </c>
      <c r="H22" s="33">
        <f>'Direct Lbr'!$E$22</f>
        <v>86.649681198114578</v>
      </c>
      <c r="I22" s="29">
        <f t="shared" si="5"/>
        <v>1674252.1656572707</v>
      </c>
      <c r="J22" s="29">
        <v>903224.01679500018</v>
      </c>
      <c r="K22" s="30">
        <f>(I22+J22)*$K$9</f>
        <v>360846.66554331797</v>
      </c>
      <c r="L22" s="31">
        <f>+I22+J22+K22</f>
        <v>2938322.8479955886</v>
      </c>
    </row>
    <row r="23" spans="1:12" x14ac:dyDescent="0.25">
      <c r="C23" s="25"/>
      <c r="D23" s="26"/>
      <c r="E23" s="27"/>
      <c r="F23" s="28"/>
      <c r="G23" s="28"/>
      <c r="H23" s="29"/>
      <c r="I23" s="29"/>
      <c r="J23" s="29"/>
      <c r="K23" s="30"/>
      <c r="L23" s="31"/>
    </row>
    <row r="24" spans="1:12" ht="18.75" x14ac:dyDescent="0.25">
      <c r="C24" s="16" t="s">
        <v>15</v>
      </c>
      <c r="D24" s="17"/>
      <c r="E24" s="18"/>
      <c r="F24" s="19"/>
      <c r="G24" s="20"/>
      <c r="H24" s="21"/>
      <c r="I24" s="22"/>
      <c r="J24" s="21"/>
      <c r="K24" s="34"/>
      <c r="L24" s="24"/>
    </row>
    <row r="25" spans="1:12" x14ac:dyDescent="0.25">
      <c r="C25" s="25"/>
      <c r="D25" s="26"/>
      <c r="E25" s="27"/>
      <c r="F25" s="28"/>
      <c r="G25" s="28"/>
      <c r="H25" s="29"/>
      <c r="I25" s="29"/>
      <c r="J25" s="29"/>
      <c r="K25" s="30"/>
      <c r="L25" s="31"/>
    </row>
    <row r="26" spans="1:12" x14ac:dyDescent="0.25">
      <c r="A26" s="5" t="s">
        <v>16</v>
      </c>
      <c r="C26" s="25" t="s">
        <v>284</v>
      </c>
      <c r="D26" s="26">
        <v>134725</v>
      </c>
      <c r="E26" s="27" t="s">
        <v>5</v>
      </c>
      <c r="F26" s="32">
        <v>7.171171375967729E-2</v>
      </c>
      <c r="G26" s="28">
        <f t="shared" ref="G26:G39" si="6">D26*F26</f>
        <v>9661.3606362725222</v>
      </c>
      <c r="H26" s="33">
        <f>'Direct Lbr'!$E$22</f>
        <v>86.649681198114578</v>
      </c>
      <c r="I26" s="29">
        <f t="shared" ref="I26:I39" si="7">+H26*G26</f>
        <v>837153.81907302747</v>
      </c>
      <c r="J26" s="29">
        <v>136741.60018492467</v>
      </c>
      <c r="K26" s="30">
        <f t="shared" ref="K26:K39" si="8">(I26+J26)*$K$9</f>
        <v>136345.35869611331</v>
      </c>
      <c r="L26" s="31">
        <f t="shared" ref="L26:L39" si="9">+I26+J26+K26</f>
        <v>1110240.7779540655</v>
      </c>
    </row>
    <row r="27" spans="1:12" x14ac:dyDescent="0.25">
      <c r="A27" s="5" t="s">
        <v>17</v>
      </c>
      <c r="C27" s="25" t="s">
        <v>285</v>
      </c>
      <c r="D27" s="26">
        <v>7225</v>
      </c>
      <c r="E27" s="27" t="s">
        <v>5</v>
      </c>
      <c r="F27" s="32">
        <v>8.2063910411678445E-2</v>
      </c>
      <c r="G27" s="28">
        <f t="shared" si="6"/>
        <v>592.91175272437681</v>
      </c>
      <c r="H27" s="33">
        <f>'Direct Lbr'!$E$22</f>
        <v>86.649681198114578</v>
      </c>
      <c r="I27" s="29">
        <f t="shared" si="7"/>
        <v>51375.614352182594</v>
      </c>
      <c r="J27" s="29">
        <v>9096.0016397504405</v>
      </c>
      <c r="K27" s="30">
        <f t="shared" si="8"/>
        <v>8466.0262388706269</v>
      </c>
      <c r="L27" s="31">
        <f t="shared" si="9"/>
        <v>68937.642230803671</v>
      </c>
    </row>
    <row r="28" spans="1:12" x14ac:dyDescent="0.25">
      <c r="A28" s="5" t="s">
        <v>18</v>
      </c>
      <c r="C28" s="25" t="s">
        <v>286</v>
      </c>
      <c r="D28" s="26">
        <v>11960</v>
      </c>
      <c r="E28" s="27" t="s">
        <v>5</v>
      </c>
      <c r="F28" s="32">
        <v>8.1839565900011207E-2</v>
      </c>
      <c r="G28" s="28">
        <f t="shared" si="6"/>
        <v>978.8012081641341</v>
      </c>
      <c r="H28" s="33">
        <f>'Direct Lbr'!$E$22</f>
        <v>86.649681198114578</v>
      </c>
      <c r="I28" s="29">
        <f t="shared" si="7"/>
        <v>84812.812643751604</v>
      </c>
      <c r="J28" s="29">
        <v>16583.177205702861</v>
      </c>
      <c r="K28" s="30">
        <f t="shared" si="8"/>
        <v>14195.438578923626</v>
      </c>
      <c r="L28" s="31">
        <f t="shared" si="9"/>
        <v>115591.42842837809</v>
      </c>
    </row>
    <row r="29" spans="1:12" x14ac:dyDescent="0.25">
      <c r="A29" s="5" t="s">
        <v>19</v>
      </c>
      <c r="C29" s="25" t="s">
        <v>287</v>
      </c>
      <c r="D29" s="26">
        <v>12480</v>
      </c>
      <c r="E29" s="27" t="s">
        <v>5</v>
      </c>
      <c r="F29" s="32">
        <v>9.3872265197238888E-2</v>
      </c>
      <c r="G29" s="28">
        <f t="shared" si="6"/>
        <v>1171.5258696615413</v>
      </c>
      <c r="H29" s="33">
        <f>'Direct Lbr'!$E$22</f>
        <v>86.649681198114578</v>
      </c>
      <c r="I29" s="29">
        <f t="shared" si="7"/>
        <v>101512.34312151649</v>
      </c>
      <c r="J29" s="29">
        <v>20592.252223134979</v>
      </c>
      <c r="K29" s="30">
        <f t="shared" si="8"/>
        <v>17094.643348251207</v>
      </c>
      <c r="L29" s="31">
        <f t="shared" si="9"/>
        <v>139199.23869290267</v>
      </c>
    </row>
    <row r="30" spans="1:12" x14ac:dyDescent="0.25">
      <c r="A30" s="5" t="s">
        <v>20</v>
      </c>
      <c r="C30" s="25" t="s">
        <v>288</v>
      </c>
      <c r="D30" s="26">
        <v>2420</v>
      </c>
      <c r="E30" s="27" t="s">
        <v>5</v>
      </c>
      <c r="F30" s="32">
        <v>0.12653945574595998</v>
      </c>
      <c r="G30" s="28">
        <f t="shared" si="6"/>
        <v>306.22548290522315</v>
      </c>
      <c r="H30" s="33">
        <f>'Direct Lbr'!$E$22</f>
        <v>86.649681198114578</v>
      </c>
      <c r="I30" s="29">
        <f t="shared" si="7"/>
        <v>26534.340468476272</v>
      </c>
      <c r="J30" s="29">
        <v>5854.0091480840565</v>
      </c>
      <c r="K30" s="30">
        <f t="shared" si="8"/>
        <v>4534.3689463184464</v>
      </c>
      <c r="L30" s="31">
        <f t="shared" si="9"/>
        <v>36922.718562878777</v>
      </c>
    </row>
    <row r="31" spans="1:12" x14ac:dyDescent="0.25">
      <c r="A31" s="5" t="s">
        <v>21</v>
      </c>
      <c r="C31" s="25" t="s">
        <v>289</v>
      </c>
      <c r="D31" s="26">
        <v>24335</v>
      </c>
      <c r="E31" s="27" t="s">
        <v>5</v>
      </c>
      <c r="F31" s="32">
        <v>0.12451825910273619</v>
      </c>
      <c r="G31" s="28">
        <f t="shared" si="6"/>
        <v>3030.1518352650851</v>
      </c>
      <c r="H31" s="33">
        <f>'Direct Lbr'!$E$22</f>
        <v>86.649681198114578</v>
      </c>
      <c r="I31" s="29">
        <f t="shared" si="7"/>
        <v>262561.69050760142</v>
      </c>
      <c r="J31" s="29">
        <v>68163.120537991737</v>
      </c>
      <c r="K31" s="30">
        <f t="shared" si="8"/>
        <v>46301.473546383051</v>
      </c>
      <c r="L31" s="31">
        <f t="shared" si="9"/>
        <v>377026.2845919762</v>
      </c>
    </row>
    <row r="32" spans="1:12" x14ac:dyDescent="0.25">
      <c r="A32" s="5" t="s">
        <v>22</v>
      </c>
      <c r="C32" s="25" t="s">
        <v>290</v>
      </c>
      <c r="D32" s="26">
        <v>1980</v>
      </c>
      <c r="E32" s="27" t="s">
        <v>5</v>
      </c>
      <c r="F32" s="32">
        <v>0.15519821750027143</v>
      </c>
      <c r="G32" s="28">
        <f t="shared" si="6"/>
        <v>307.29247065053744</v>
      </c>
      <c r="H32" s="33">
        <f>'Direct Lbr'!$E$22</f>
        <v>86.649681198114578</v>
      </c>
      <c r="I32" s="29">
        <f t="shared" si="7"/>
        <v>26626.79461645005</v>
      </c>
      <c r="J32" s="29">
        <v>7341.5853213393348</v>
      </c>
      <c r="K32" s="30">
        <f t="shared" si="8"/>
        <v>4755.5731912905148</v>
      </c>
      <c r="L32" s="31">
        <f t="shared" si="9"/>
        <v>38723.953129079906</v>
      </c>
    </row>
    <row r="33" spans="1:12" x14ac:dyDescent="0.25">
      <c r="A33" s="5" t="s">
        <v>23</v>
      </c>
      <c r="C33" s="25" t="s">
        <v>291</v>
      </c>
      <c r="D33" s="26">
        <v>1430</v>
      </c>
      <c r="E33" s="27" t="s">
        <v>5</v>
      </c>
      <c r="F33" s="32">
        <v>0.26590752289259251</v>
      </c>
      <c r="G33" s="28">
        <f t="shared" si="6"/>
        <v>380.24775773640727</v>
      </c>
      <c r="H33" s="33">
        <f>'Direct Lbr'!$E$22</f>
        <v>86.649681198114578</v>
      </c>
      <c r="I33" s="29">
        <f t="shared" si="7"/>
        <v>32948.346984157593</v>
      </c>
      <c r="J33" s="29">
        <v>9922.6812836476474</v>
      </c>
      <c r="K33" s="30">
        <f t="shared" si="8"/>
        <v>6001.9439574927337</v>
      </c>
      <c r="L33" s="31">
        <f t="shared" si="9"/>
        <v>48872.97222529797</v>
      </c>
    </row>
    <row r="34" spans="1:12" x14ac:dyDescent="0.25">
      <c r="A34" s="5" t="s">
        <v>24</v>
      </c>
      <c r="C34" s="25" t="s">
        <v>25</v>
      </c>
      <c r="D34" s="26">
        <v>1</v>
      </c>
      <c r="E34" s="27" t="s">
        <v>26</v>
      </c>
      <c r="F34" s="32">
        <v>2120.8515402025014</v>
      </c>
      <c r="G34" s="28">
        <f t="shared" si="6"/>
        <v>2120.8515402025014</v>
      </c>
      <c r="H34" s="33">
        <f>'Direct Lbr'!$E$22</f>
        <v>86.649681198114578</v>
      </c>
      <c r="I34" s="29">
        <f t="shared" si="7"/>
        <v>183771.10982707702</v>
      </c>
      <c r="J34" s="29">
        <v>19290.184896236256</v>
      </c>
      <c r="K34" s="30">
        <f t="shared" si="8"/>
        <v>28428.581261263862</v>
      </c>
      <c r="L34" s="31">
        <f t="shared" si="9"/>
        <v>231489.87598457714</v>
      </c>
    </row>
    <row r="35" spans="1:12" x14ac:dyDescent="0.25">
      <c r="A35" s="5" t="s">
        <v>27</v>
      </c>
      <c r="C35" s="25" t="s">
        <v>274</v>
      </c>
      <c r="D35" s="26">
        <v>1</v>
      </c>
      <c r="E35" s="27" t="s">
        <v>26</v>
      </c>
      <c r="F35" s="32">
        <v>4583.4512551388334</v>
      </c>
      <c r="G35" s="28">
        <f t="shared" si="6"/>
        <v>4583.4512551388334</v>
      </c>
      <c r="H35" s="33">
        <f>'Direct Lbr'!$E$22</f>
        <v>86.649681198114578</v>
      </c>
      <c r="I35" s="29">
        <f t="shared" si="7"/>
        <v>397154.59004487802</v>
      </c>
      <c r="J35" s="29">
        <v>284570.0026900557</v>
      </c>
      <c r="K35" s="30">
        <f t="shared" si="8"/>
        <v>95441.44298289073</v>
      </c>
      <c r="L35" s="31">
        <f t="shared" si="9"/>
        <v>777166.03571782447</v>
      </c>
    </row>
    <row r="36" spans="1:12" x14ac:dyDescent="0.25">
      <c r="C36" s="25"/>
      <c r="D36" s="26"/>
      <c r="E36" s="27"/>
      <c r="F36" s="28"/>
      <c r="G36" s="28"/>
      <c r="H36" s="29"/>
      <c r="I36" s="29"/>
      <c r="J36" s="29"/>
      <c r="K36" s="30"/>
      <c r="L36" s="31"/>
    </row>
    <row r="37" spans="1:12" ht="18.75" x14ac:dyDescent="0.25">
      <c r="C37" s="16" t="s">
        <v>300</v>
      </c>
      <c r="D37" s="17"/>
      <c r="E37" s="18"/>
      <c r="F37" s="19"/>
      <c r="G37" s="20"/>
      <c r="H37" s="21"/>
      <c r="I37" s="22"/>
      <c r="J37" s="21"/>
      <c r="K37" s="34"/>
      <c r="L37" s="24"/>
    </row>
    <row r="38" spans="1:12" x14ac:dyDescent="0.25">
      <c r="C38" s="25"/>
      <c r="D38" s="26"/>
      <c r="E38" s="27"/>
      <c r="F38" s="28"/>
      <c r="G38" s="28"/>
      <c r="H38" s="29"/>
      <c r="I38" s="29"/>
      <c r="J38" s="29"/>
      <c r="K38" s="30"/>
      <c r="L38" s="31"/>
    </row>
    <row r="39" spans="1:12" x14ac:dyDescent="0.25">
      <c r="A39" s="5" t="s">
        <v>28</v>
      </c>
      <c r="C39" s="25" t="s">
        <v>29</v>
      </c>
      <c r="D39" s="26">
        <v>5047</v>
      </c>
      <c r="E39" s="27" t="s">
        <v>30</v>
      </c>
      <c r="F39" s="32">
        <v>0.13337346816429579</v>
      </c>
      <c r="G39" s="28">
        <f t="shared" si="6"/>
        <v>673.13589382520092</v>
      </c>
      <c r="H39" s="33">
        <f>'Direct Lbr'!$E$22</f>
        <v>86.649681198114578</v>
      </c>
      <c r="I39" s="29">
        <f t="shared" si="7"/>
        <v>58327.010602961564</v>
      </c>
      <c r="J39" s="29">
        <v>43735.647767372546</v>
      </c>
      <c r="K39" s="30">
        <f t="shared" si="8"/>
        <v>14288.772171846776</v>
      </c>
      <c r="L39" s="31">
        <f t="shared" si="9"/>
        <v>116351.43054218088</v>
      </c>
    </row>
    <row r="40" spans="1:12" x14ac:dyDescent="0.25">
      <c r="A40" s="5" t="s">
        <v>31</v>
      </c>
      <c r="C40" s="25" t="s">
        <v>32</v>
      </c>
      <c r="D40" s="26">
        <v>5415</v>
      </c>
      <c r="E40" s="27" t="s">
        <v>5</v>
      </c>
      <c r="F40" s="32">
        <v>0.55764395308840975</v>
      </c>
      <c r="G40" s="28">
        <f>D40*F40</f>
        <v>3019.6420059737388</v>
      </c>
      <c r="H40" s="33">
        <f>'Direct Lbr'!$E$22</f>
        <v>86.649681198114578</v>
      </c>
      <c r="I40" s="29">
        <f t="shared" ref="I40" si="10">+H40*G40</f>
        <v>261651.01715005966</v>
      </c>
      <c r="J40" s="29">
        <v>304312.89901233517</v>
      </c>
      <c r="K40" s="30">
        <f>(I40+J40)*$K$9</f>
        <v>79234.948262735285</v>
      </c>
      <c r="L40" s="31">
        <f>+I40+J40+K40</f>
        <v>645198.86442513007</v>
      </c>
    </row>
    <row r="41" spans="1:12" x14ac:dyDescent="0.25">
      <c r="C41" s="25"/>
      <c r="D41" s="26"/>
      <c r="E41" s="27"/>
      <c r="F41" s="28"/>
      <c r="G41" s="28"/>
      <c r="H41" s="29"/>
      <c r="I41" s="29"/>
      <c r="J41" s="29"/>
      <c r="K41" s="30"/>
      <c r="L41" s="31"/>
    </row>
    <row r="42" spans="1:12" ht="18.75" x14ac:dyDescent="0.25">
      <c r="C42" s="16" t="s">
        <v>33</v>
      </c>
      <c r="D42" s="17"/>
      <c r="E42" s="18"/>
      <c r="F42" s="19"/>
      <c r="G42" s="20"/>
      <c r="H42" s="21"/>
      <c r="I42" s="22"/>
      <c r="J42" s="21"/>
      <c r="K42" s="34"/>
      <c r="L42" s="24"/>
    </row>
    <row r="43" spans="1:12" x14ac:dyDescent="0.25">
      <c r="C43" s="25"/>
      <c r="D43" s="26"/>
      <c r="E43" s="27"/>
      <c r="F43" s="28"/>
      <c r="G43" s="28"/>
      <c r="H43" s="29"/>
      <c r="I43" s="29"/>
      <c r="J43" s="29"/>
      <c r="K43" s="30"/>
      <c r="L43" s="31"/>
    </row>
    <row r="44" spans="1:12" x14ac:dyDescent="0.25">
      <c r="A44" s="5" t="s">
        <v>34</v>
      </c>
      <c r="C44" s="25" t="s">
        <v>271</v>
      </c>
      <c r="D44" s="26">
        <v>1053129</v>
      </c>
      <c r="E44" s="27" t="s">
        <v>5</v>
      </c>
      <c r="F44" s="32">
        <v>2.9342162996145071E-2</v>
      </c>
      <c r="G44" s="28">
        <f t="shared" ref="G44:G56" si="11">D44*F44</f>
        <v>30901.08277396726</v>
      </c>
      <c r="H44" s="33">
        <f>'Direct Lbr'!$E$22</f>
        <v>86.649681198114578</v>
      </c>
      <c r="I44" s="29">
        <f t="shared" ref="I44:I56" si="12">+H44*G44</f>
        <v>2677568.9710408133</v>
      </c>
      <c r="J44" s="29">
        <v>341021.65916865383</v>
      </c>
      <c r="K44" s="30">
        <f t="shared" ref="K44:K56" si="13">(I44+J44)*$K$9</f>
        <v>422602.6882293254</v>
      </c>
      <c r="L44" s="31">
        <f t="shared" ref="L44:L56" si="14">+I44+J44+K44</f>
        <v>3441193.3184387921</v>
      </c>
    </row>
    <row r="45" spans="1:12" x14ac:dyDescent="0.25">
      <c r="A45" s="5" t="s">
        <v>35</v>
      </c>
      <c r="C45" s="25" t="s">
        <v>270</v>
      </c>
      <c r="D45" s="26">
        <v>607089</v>
      </c>
      <c r="E45" s="27" t="s">
        <v>5</v>
      </c>
      <c r="F45" s="32">
        <v>6.6686734082147883E-2</v>
      </c>
      <c r="G45" s="28">
        <f t="shared" si="11"/>
        <v>40484.782707197075</v>
      </c>
      <c r="H45" s="33">
        <f>'Direct Lbr'!$E$22</f>
        <v>86.649681198114578</v>
      </c>
      <c r="I45" s="29">
        <f t="shared" si="12"/>
        <v>3507993.5149535686</v>
      </c>
      <c r="J45" s="29">
        <v>3625463.4907763866</v>
      </c>
      <c r="K45" s="30">
        <f t="shared" si="13"/>
        <v>998683.98080219375</v>
      </c>
      <c r="L45" s="31">
        <f t="shared" si="14"/>
        <v>8132140.986532148</v>
      </c>
    </row>
    <row r="46" spans="1:12" x14ac:dyDescent="0.25">
      <c r="A46" s="5" t="s">
        <v>36</v>
      </c>
      <c r="C46" s="25" t="s">
        <v>37</v>
      </c>
      <c r="D46" s="26">
        <v>1020</v>
      </c>
      <c r="E46" s="27" t="s">
        <v>5</v>
      </c>
      <c r="F46" s="32">
        <v>4.001204044928873E-2</v>
      </c>
      <c r="G46" s="28">
        <f t="shared" si="11"/>
        <v>40.812281258274503</v>
      </c>
      <c r="H46" s="33">
        <f>'Direct Lbr'!$E$22</f>
        <v>86.649681198114578</v>
      </c>
      <c r="I46" s="29">
        <f t="shared" si="12"/>
        <v>3536.3711599972721</v>
      </c>
      <c r="J46" s="29">
        <v>7645.4862759578227</v>
      </c>
      <c r="K46" s="30">
        <f t="shared" si="13"/>
        <v>1565.4600410337134</v>
      </c>
      <c r="L46" s="31">
        <f t="shared" si="14"/>
        <v>12747.317476988808</v>
      </c>
    </row>
    <row r="47" spans="1:12" x14ac:dyDescent="0.25">
      <c r="A47" s="5" t="s">
        <v>38</v>
      </c>
      <c r="C47" s="25" t="s">
        <v>39</v>
      </c>
      <c r="D47" s="26">
        <v>5070</v>
      </c>
      <c r="E47" s="27" t="s">
        <v>5</v>
      </c>
      <c r="F47" s="32">
        <v>0.13337346816429579</v>
      </c>
      <c r="G47" s="28">
        <f t="shared" si="11"/>
        <v>676.20348359297964</v>
      </c>
      <c r="H47" s="33">
        <f>'Direct Lbr'!$E$22</f>
        <v>86.649681198114578</v>
      </c>
      <c r="I47" s="29">
        <f t="shared" si="12"/>
        <v>58592.816278386184</v>
      </c>
      <c r="J47" s="29">
        <v>108897.61036915905</v>
      </c>
      <c r="K47" s="30">
        <f t="shared" si="13"/>
        <v>23448.659730656338</v>
      </c>
      <c r="L47" s="31">
        <f t="shared" si="14"/>
        <v>190939.08637820158</v>
      </c>
    </row>
    <row r="48" spans="1:12" x14ac:dyDescent="0.25">
      <c r="A48" s="5" t="s">
        <v>40</v>
      </c>
      <c r="C48" s="25" t="s">
        <v>41</v>
      </c>
      <c r="D48" s="26">
        <v>13625</v>
      </c>
      <c r="E48" s="27" t="s">
        <v>5</v>
      </c>
      <c r="F48" s="32">
        <v>2.4007224269573239E-2</v>
      </c>
      <c r="G48" s="28">
        <f t="shared" si="11"/>
        <v>327.09843067293536</v>
      </c>
      <c r="H48" s="33">
        <f>'Direct Lbr'!$E$22</f>
        <v>86.649681198114578</v>
      </c>
      <c r="I48" s="29">
        <f t="shared" si="12"/>
        <v>28342.974738213434</v>
      </c>
      <c r="J48" s="29">
        <v>2999.0987963884313</v>
      </c>
      <c r="K48" s="30">
        <f t="shared" si="13"/>
        <v>4387.8902948442619</v>
      </c>
      <c r="L48" s="31">
        <f t="shared" si="14"/>
        <v>35729.963829446126</v>
      </c>
    </row>
    <row r="49" spans="1:12" x14ac:dyDescent="0.25">
      <c r="A49" s="5" t="s">
        <v>42</v>
      </c>
      <c r="C49" s="25" t="s">
        <v>267</v>
      </c>
      <c r="D49" s="26">
        <v>73540</v>
      </c>
      <c r="E49" s="27" t="s">
        <v>5</v>
      </c>
      <c r="F49" s="32">
        <v>3.5246215053012737E-2</v>
      </c>
      <c r="G49" s="28">
        <f t="shared" si="11"/>
        <v>2592.0066549985568</v>
      </c>
      <c r="H49" s="33">
        <f>'Direct Lbr'!$E$22</f>
        <v>86.649681198114578</v>
      </c>
      <c r="I49" s="29">
        <f t="shared" si="12"/>
        <v>224596.5503190163</v>
      </c>
      <c r="J49" s="29">
        <v>166467.27399609529</v>
      </c>
      <c r="K49" s="30">
        <f t="shared" si="13"/>
        <v>54748.935404115633</v>
      </c>
      <c r="L49" s="31">
        <f t="shared" si="14"/>
        <v>445812.75971922727</v>
      </c>
    </row>
    <row r="50" spans="1:12" x14ac:dyDescent="0.25">
      <c r="A50" s="5" t="s">
        <v>43</v>
      </c>
      <c r="C50" s="25" t="s">
        <v>269</v>
      </c>
      <c r="D50" s="26">
        <v>11102</v>
      </c>
      <c r="E50" s="27" t="s">
        <v>30</v>
      </c>
      <c r="F50" s="32">
        <v>1.0003010112322182</v>
      </c>
      <c r="G50" s="28">
        <f t="shared" si="11"/>
        <v>11105.341826700085</v>
      </c>
      <c r="H50" s="33">
        <f>'Direct Lbr'!$E$22</f>
        <v>86.649681198114578</v>
      </c>
      <c r="I50" s="29">
        <f t="shared" si="12"/>
        <v>962274.32887964975</v>
      </c>
      <c r="J50" s="29">
        <v>7773.6409099921984</v>
      </c>
      <c r="K50" s="30">
        <f t="shared" si="13"/>
        <v>135806.71577054987</v>
      </c>
      <c r="L50" s="31">
        <f t="shared" si="14"/>
        <v>1105854.6855601917</v>
      </c>
    </row>
    <row r="51" spans="1:12" x14ac:dyDescent="0.25">
      <c r="A51" s="5" t="s">
        <v>44</v>
      </c>
      <c r="C51" s="25" t="s">
        <v>268</v>
      </c>
      <c r="D51" s="26">
        <v>15212</v>
      </c>
      <c r="E51" s="27" t="s">
        <v>30</v>
      </c>
      <c r="F51" s="32">
        <v>1.6004816179715491</v>
      </c>
      <c r="G51" s="28">
        <f t="shared" si="11"/>
        <v>24346.526372583205</v>
      </c>
      <c r="H51" s="33">
        <f>'Direct Lbr'!$E$22</f>
        <v>86.649681198114578</v>
      </c>
      <c r="I51" s="29">
        <f t="shared" si="12"/>
        <v>2109618.7484658235</v>
      </c>
      <c r="J51" s="29">
        <v>109420.47015430093</v>
      </c>
      <c r="K51" s="30">
        <f t="shared" si="13"/>
        <v>310665.49060681742</v>
      </c>
      <c r="L51" s="31">
        <f t="shared" si="14"/>
        <v>2529704.7092269417</v>
      </c>
    </row>
    <row r="52" spans="1:12" x14ac:dyDescent="0.25">
      <c r="A52" s="5" t="s">
        <v>45</v>
      </c>
      <c r="C52" s="25" t="s">
        <v>301</v>
      </c>
      <c r="D52" s="26">
        <v>626</v>
      </c>
      <c r="E52" s="27" t="s">
        <v>30</v>
      </c>
      <c r="F52" s="32">
        <v>0.6668673408214788</v>
      </c>
      <c r="G52" s="28">
        <f t="shared" si="11"/>
        <v>417.45895535424575</v>
      </c>
      <c r="H52" s="33">
        <f>'Direct Lbr'!$E$22</f>
        <v>86.649681198114578</v>
      </c>
      <c r="I52" s="29">
        <f t="shared" si="12"/>
        <v>36172.685394743341</v>
      </c>
      <c r="J52" s="29">
        <v>5801.8297527043032</v>
      </c>
      <c r="K52" s="30">
        <f t="shared" si="13"/>
        <v>5876.4321206426712</v>
      </c>
      <c r="L52" s="31">
        <f t="shared" si="14"/>
        <v>47850.947268090313</v>
      </c>
    </row>
    <row r="53" spans="1:12" x14ac:dyDescent="0.25">
      <c r="A53" s="5" t="s">
        <v>46</v>
      </c>
      <c r="C53" s="25" t="s">
        <v>47</v>
      </c>
      <c r="D53" s="26">
        <v>17072</v>
      </c>
      <c r="E53" s="27" t="s">
        <v>30</v>
      </c>
      <c r="F53" s="32">
        <v>0.13337346816429577</v>
      </c>
      <c r="G53" s="28">
        <f t="shared" si="11"/>
        <v>2276.9518485008575</v>
      </c>
      <c r="H53" s="33">
        <f>'Direct Lbr'!$E$22</f>
        <v>86.649681198114578</v>
      </c>
      <c r="I53" s="29">
        <f t="shared" si="12"/>
        <v>197297.151776057</v>
      </c>
      <c r="J53" s="29">
        <v>69223.428790652455</v>
      </c>
      <c r="K53" s="30">
        <f t="shared" si="13"/>
        <v>37312.88127933933</v>
      </c>
      <c r="L53" s="31">
        <f t="shared" si="14"/>
        <v>303833.46184604877</v>
      </c>
    </row>
    <row r="54" spans="1:12" x14ac:dyDescent="0.25">
      <c r="A54" s="5" t="s">
        <v>48</v>
      </c>
      <c r="C54" s="25" t="s">
        <v>49</v>
      </c>
      <c r="D54" s="26">
        <v>56</v>
      </c>
      <c r="E54" s="27" t="s">
        <v>30</v>
      </c>
      <c r="F54" s="32">
        <v>10.479343927194668</v>
      </c>
      <c r="G54" s="28">
        <f t="shared" si="11"/>
        <v>586.84325992290144</v>
      </c>
      <c r="H54" s="33">
        <f>'Direct Lbr'!$E$22</f>
        <v>86.649681198114578</v>
      </c>
      <c r="I54" s="29">
        <f t="shared" si="12"/>
        <v>50849.7813855817</v>
      </c>
      <c r="J54" s="29">
        <v>47522.175809890279</v>
      </c>
      <c r="K54" s="30">
        <f t="shared" si="13"/>
        <v>13772.074007366078</v>
      </c>
      <c r="L54" s="31">
        <f t="shared" si="14"/>
        <v>112144.03120283806</v>
      </c>
    </row>
    <row r="55" spans="1:12" x14ac:dyDescent="0.25">
      <c r="A55" s="5" t="s">
        <v>50</v>
      </c>
      <c r="C55" s="25" t="s">
        <v>51</v>
      </c>
      <c r="D55" s="26">
        <v>1</v>
      </c>
      <c r="E55" s="27" t="s">
        <v>26</v>
      </c>
      <c r="F55" s="32">
        <v>2240.6742651601689</v>
      </c>
      <c r="G55" s="28">
        <f t="shared" si="11"/>
        <v>2240.6742651601689</v>
      </c>
      <c r="H55" s="33">
        <f>'Direct Lbr'!$E$22</f>
        <v>86.649681198114578</v>
      </c>
      <c r="I55" s="29">
        <f t="shared" si="12"/>
        <v>194153.7107449483</v>
      </c>
      <c r="J55" s="29">
        <v>24328.758947042803</v>
      </c>
      <c r="K55" s="30">
        <f t="shared" si="13"/>
        <v>30587.545756878757</v>
      </c>
      <c r="L55" s="31">
        <f t="shared" si="14"/>
        <v>249070.01544886988</v>
      </c>
    </row>
    <row r="56" spans="1:12" x14ac:dyDescent="0.25">
      <c r="A56" s="5" t="s">
        <v>52</v>
      </c>
      <c r="C56" s="25" t="s">
        <v>53</v>
      </c>
      <c r="D56" s="26">
        <v>1920</v>
      </c>
      <c r="E56" s="27" t="s">
        <v>30</v>
      </c>
      <c r="F56" s="32">
        <v>0.66686734082147892</v>
      </c>
      <c r="G56" s="28">
        <f t="shared" si="11"/>
        <v>1280.3852943772395</v>
      </c>
      <c r="H56" s="33">
        <f>'Direct Lbr'!$E$22</f>
        <v>86.649681198114578</v>
      </c>
      <c r="I56" s="29">
        <f t="shared" si="12"/>
        <v>110944.97756854189</v>
      </c>
      <c r="J56" s="29">
        <v>0</v>
      </c>
      <c r="K56" s="30">
        <f t="shared" si="13"/>
        <v>15532.296859595866</v>
      </c>
      <c r="L56" s="31">
        <f t="shared" si="14"/>
        <v>126477.27442813775</v>
      </c>
    </row>
    <row r="57" spans="1:12" x14ac:dyDescent="0.25">
      <c r="C57" s="25"/>
      <c r="D57" s="26"/>
      <c r="E57" s="27"/>
      <c r="F57" s="28"/>
      <c r="G57" s="28"/>
      <c r="H57" s="29"/>
      <c r="I57" s="29"/>
      <c r="J57" s="29"/>
      <c r="K57" s="30"/>
      <c r="L57" s="31"/>
    </row>
    <row r="58" spans="1:12" ht="18.75" x14ac:dyDescent="0.25">
      <c r="C58" s="16" t="s">
        <v>303</v>
      </c>
      <c r="D58" s="17"/>
      <c r="E58" s="18"/>
      <c r="F58" s="19"/>
      <c r="G58" s="20"/>
      <c r="H58" s="21"/>
      <c r="I58" s="22"/>
      <c r="J58" s="21"/>
      <c r="K58" s="34"/>
      <c r="L58" s="24"/>
    </row>
    <row r="59" spans="1:12" x14ac:dyDescent="0.25">
      <c r="C59" s="25"/>
      <c r="D59" s="26"/>
      <c r="E59" s="27"/>
      <c r="F59" s="28"/>
      <c r="G59" s="28"/>
      <c r="H59" s="29"/>
      <c r="I59" s="29"/>
      <c r="J59" s="29"/>
      <c r="K59" s="30"/>
      <c r="L59" s="31"/>
    </row>
    <row r="60" spans="1:12" x14ac:dyDescent="0.25">
      <c r="A60" s="5" t="s">
        <v>54</v>
      </c>
      <c r="C60" s="25" t="s">
        <v>302</v>
      </c>
      <c r="D60" s="26">
        <v>100</v>
      </c>
      <c r="E60" s="27" t="s">
        <v>30</v>
      </c>
      <c r="F60" s="32">
        <v>501.39888127812696</v>
      </c>
      <c r="G60" s="28">
        <f t="shared" ref="G60:G61" si="15">D60*F60</f>
        <v>50139.888127812694</v>
      </c>
      <c r="H60" s="33">
        <f>'Direct Lbr'!$E$22</f>
        <v>86.649681198114578</v>
      </c>
      <c r="I60" s="29">
        <f t="shared" ref="I60:I61" si="16">+H60*G60</f>
        <v>4344605.3215840999</v>
      </c>
      <c r="J60" s="29">
        <v>6005.727922927138</v>
      </c>
      <c r="K60" s="30">
        <f>(I60+J60)*$K$9</f>
        <v>609085.5469309839</v>
      </c>
      <c r="L60" s="31">
        <f>+I60+J60+K60</f>
        <v>4959696.5964380112</v>
      </c>
    </row>
    <row r="61" spans="1:12" x14ac:dyDescent="0.25">
      <c r="A61" s="5" t="s">
        <v>55</v>
      </c>
      <c r="C61" s="25" t="s">
        <v>56</v>
      </c>
      <c r="D61" s="26">
        <v>100</v>
      </c>
      <c r="E61" s="27" t="s">
        <v>30</v>
      </c>
      <c r="F61" s="32">
        <v>96.028897078292957</v>
      </c>
      <c r="G61" s="28">
        <f t="shared" si="15"/>
        <v>9602.8897078292957</v>
      </c>
      <c r="H61" s="33">
        <f>'Direct Lbr'!$E$22</f>
        <v>86.649681198114578</v>
      </c>
      <c r="I61" s="29">
        <f t="shared" si="16"/>
        <v>832087.33176406415</v>
      </c>
      <c r="J61" s="29">
        <v>0</v>
      </c>
      <c r="K61" s="30">
        <f>(I61+J61)*$K$9</f>
        <v>116492.226446969</v>
      </c>
      <c r="L61" s="31">
        <f>+I61+J61+K61</f>
        <v>948579.55821103312</v>
      </c>
    </row>
    <row r="62" spans="1:12" x14ac:dyDescent="0.25">
      <c r="C62" s="25"/>
      <c r="D62" s="26"/>
      <c r="E62" s="27"/>
      <c r="F62" s="28"/>
      <c r="G62" s="28"/>
      <c r="H62" s="29"/>
      <c r="I62" s="29"/>
      <c r="J62" s="29"/>
      <c r="K62" s="30"/>
      <c r="L62" s="31"/>
    </row>
    <row r="63" spans="1:12" ht="18.75" x14ac:dyDescent="0.25">
      <c r="C63" s="16" t="s">
        <v>57</v>
      </c>
      <c r="D63" s="17"/>
      <c r="E63" s="18"/>
      <c r="F63" s="19"/>
      <c r="G63" s="20"/>
      <c r="H63" s="21"/>
      <c r="I63" s="22"/>
      <c r="J63" s="21"/>
      <c r="K63" s="34"/>
      <c r="L63" s="24"/>
    </row>
    <row r="64" spans="1:12" x14ac:dyDescent="0.25">
      <c r="C64" s="25"/>
      <c r="D64" s="26"/>
      <c r="E64" s="27"/>
      <c r="F64" s="28"/>
      <c r="G64" s="28"/>
      <c r="H64" s="29"/>
      <c r="I64" s="29"/>
      <c r="J64" s="29"/>
      <c r="K64" s="30"/>
      <c r="L64" s="31"/>
    </row>
    <row r="65" spans="1:12" x14ac:dyDescent="0.25">
      <c r="A65" s="5" t="s">
        <v>58</v>
      </c>
      <c r="C65" s="25" t="s">
        <v>292</v>
      </c>
      <c r="D65" s="26">
        <v>1040</v>
      </c>
      <c r="E65" s="27" t="s">
        <v>5</v>
      </c>
      <c r="F65" s="32">
        <v>0.40212100645076065</v>
      </c>
      <c r="G65" s="28">
        <f t="shared" ref="G65:G70" si="17">D65*F65</f>
        <v>418.20584670879106</v>
      </c>
      <c r="H65" s="33">
        <f>'Direct Lbr'!$E$22</f>
        <v>86.649681198114578</v>
      </c>
      <c r="I65" s="29">
        <f t="shared" ref="I65:I70" si="18">+H65*G65</f>
        <v>36237.403292504321</v>
      </c>
      <c r="J65" s="29">
        <v>0</v>
      </c>
      <c r="K65" s="30">
        <f t="shared" ref="K65:K70" si="19">(I65+J65)*$K$9</f>
        <v>5073.2364609506058</v>
      </c>
      <c r="L65" s="31">
        <f t="shared" ref="L65:L70" si="20">+I65+J65+K65</f>
        <v>41310.639753454925</v>
      </c>
    </row>
    <row r="66" spans="1:12" x14ac:dyDescent="0.25">
      <c r="A66" s="5" t="s">
        <v>59</v>
      </c>
      <c r="C66" s="25" t="s">
        <v>293</v>
      </c>
      <c r="D66" s="26">
        <v>130</v>
      </c>
      <c r="E66" s="27" t="s">
        <v>5</v>
      </c>
      <c r="F66" s="32">
        <v>0.66153240195578766</v>
      </c>
      <c r="G66" s="28">
        <f t="shared" si="17"/>
        <v>85.999212254252399</v>
      </c>
      <c r="H66" s="33">
        <f>'Direct Lbr'!$E$22</f>
        <v>86.649681198114578</v>
      </c>
      <c r="I66" s="29">
        <f t="shared" si="18"/>
        <v>7451.8043251199588</v>
      </c>
      <c r="J66" s="29">
        <v>0</v>
      </c>
      <c r="K66" s="30">
        <f t="shared" si="19"/>
        <v>1043.2526055167943</v>
      </c>
      <c r="L66" s="31">
        <f t="shared" si="20"/>
        <v>8495.0569306367524</v>
      </c>
    </row>
    <row r="67" spans="1:12" x14ac:dyDescent="0.25">
      <c r="A67" s="5" t="s">
        <v>60</v>
      </c>
      <c r="C67" s="25" t="s">
        <v>294</v>
      </c>
      <c r="D67" s="26">
        <v>3250</v>
      </c>
      <c r="E67" s="27" t="s">
        <v>5</v>
      </c>
      <c r="F67" s="32">
        <v>0.32999263498417103</v>
      </c>
      <c r="G67" s="28">
        <f t="shared" si="17"/>
        <v>1072.4760636985559</v>
      </c>
      <c r="H67" s="33">
        <f>'Direct Lbr'!$E$22</f>
        <v>86.649681198114578</v>
      </c>
      <c r="I67" s="29">
        <f t="shared" si="18"/>
        <v>92929.709012088686</v>
      </c>
      <c r="J67" s="29">
        <v>0</v>
      </c>
      <c r="K67" s="30">
        <f t="shared" si="19"/>
        <v>13010.159261692417</v>
      </c>
      <c r="L67" s="31">
        <f t="shared" si="20"/>
        <v>105939.8682737811</v>
      </c>
    </row>
    <row r="68" spans="1:12" x14ac:dyDescent="0.25">
      <c r="A68" s="5" t="s">
        <v>61</v>
      </c>
      <c r="C68" s="25" t="s">
        <v>295</v>
      </c>
      <c r="D68" s="26">
        <v>260</v>
      </c>
      <c r="E68" s="27" t="s">
        <v>5</v>
      </c>
      <c r="F68" s="32">
        <v>0.36877764174987321</v>
      </c>
      <c r="G68" s="28">
        <f t="shared" si="17"/>
        <v>95.882186854967031</v>
      </c>
      <c r="H68" s="33">
        <f>'Direct Lbr'!$E$22</f>
        <v>86.649681198114578</v>
      </c>
      <c r="I68" s="29">
        <f t="shared" si="18"/>
        <v>8308.1609235609449</v>
      </c>
      <c r="J68" s="29">
        <v>0</v>
      </c>
      <c r="K68" s="30">
        <f t="shared" si="19"/>
        <v>1163.1425292985323</v>
      </c>
      <c r="L68" s="31">
        <f t="shared" si="20"/>
        <v>9471.3034528594762</v>
      </c>
    </row>
    <row r="69" spans="1:12" x14ac:dyDescent="0.25">
      <c r="A69" s="5" t="s">
        <v>62</v>
      </c>
      <c r="C69" s="25" t="s">
        <v>296</v>
      </c>
      <c r="D69" s="26">
        <v>8320</v>
      </c>
      <c r="E69" s="27" t="s">
        <v>5</v>
      </c>
      <c r="F69" s="32">
        <v>0.38674137960793842</v>
      </c>
      <c r="G69" s="28">
        <f t="shared" si="17"/>
        <v>3217.6882783380474</v>
      </c>
      <c r="H69" s="33">
        <f>'Direct Lbr'!$E$22</f>
        <v>86.649681198114578</v>
      </c>
      <c r="I69" s="29">
        <f t="shared" si="18"/>
        <v>278811.66351290199</v>
      </c>
      <c r="J69" s="29">
        <v>0</v>
      </c>
      <c r="K69" s="30">
        <f t="shared" si="19"/>
        <v>39033.632891806279</v>
      </c>
      <c r="L69" s="31">
        <f t="shared" si="20"/>
        <v>317845.29640470829</v>
      </c>
    </row>
    <row r="70" spans="1:12" x14ac:dyDescent="0.25">
      <c r="A70" s="5" t="s">
        <v>63</v>
      </c>
      <c r="C70" s="25" t="s">
        <v>297</v>
      </c>
      <c r="D70" s="26">
        <v>7020</v>
      </c>
      <c r="E70" s="27" t="s">
        <v>5</v>
      </c>
      <c r="F70" s="32">
        <v>0.46932641610792114</v>
      </c>
      <c r="G70" s="28">
        <f t="shared" si="17"/>
        <v>3294.6714410776062</v>
      </c>
      <c r="H70" s="33">
        <f>'Direct Lbr'!$E$22</f>
        <v>86.649681198114578</v>
      </c>
      <c r="I70" s="29">
        <f t="shared" si="18"/>
        <v>285482.23002190731</v>
      </c>
      <c r="J70" s="29">
        <v>0</v>
      </c>
      <c r="K70" s="30">
        <f t="shared" si="19"/>
        <v>39967.512203067025</v>
      </c>
      <c r="L70" s="31">
        <f t="shared" si="20"/>
        <v>325449.74222497432</v>
      </c>
    </row>
    <row r="71" spans="1:12" x14ac:dyDescent="0.25">
      <c r="C71" s="25"/>
      <c r="D71" s="26"/>
      <c r="E71" s="27"/>
      <c r="F71" s="28"/>
      <c r="G71" s="28"/>
      <c r="H71" s="29"/>
      <c r="I71" s="29"/>
      <c r="J71" s="29"/>
      <c r="K71" s="30"/>
      <c r="L71" s="31"/>
    </row>
    <row r="72" spans="1:12" x14ac:dyDescent="0.25">
      <c r="A72" s="5" t="s">
        <v>64</v>
      </c>
      <c r="C72" s="25" t="s">
        <v>272</v>
      </c>
      <c r="D72" s="26">
        <v>248950</v>
      </c>
      <c r="E72" s="27" t="s">
        <v>5</v>
      </c>
      <c r="F72" s="32">
        <v>6.6686734082147883E-2</v>
      </c>
      <c r="G72" s="28">
        <f t="shared" ref="G72:G73" si="21">D72*F72</f>
        <v>16601.662449750715</v>
      </c>
      <c r="H72" s="33">
        <f>'Direct Lbr'!$E$22</f>
        <v>86.649681198114578</v>
      </c>
      <c r="I72" s="29">
        <f t="shared" ref="I72:I73" si="22">+H72*G72</f>
        <v>1438528.7586296094</v>
      </c>
      <c r="J72" s="29">
        <v>1310765.4115416147</v>
      </c>
      <c r="K72" s="30">
        <f>(I72+J72)*$K$9</f>
        <v>384901.18382397143</v>
      </c>
      <c r="L72" s="31">
        <f>+I72+J72+K72</f>
        <v>3134195.3539951956</v>
      </c>
    </row>
    <row r="73" spans="1:12" x14ac:dyDescent="0.25">
      <c r="A73" s="5" t="s">
        <v>65</v>
      </c>
      <c r="C73" s="25" t="s">
        <v>273</v>
      </c>
      <c r="D73" s="26">
        <v>13260</v>
      </c>
      <c r="E73" s="27" t="s">
        <v>5</v>
      </c>
      <c r="F73" s="32">
        <v>2.9342162996145071E-2</v>
      </c>
      <c r="G73" s="28">
        <f t="shared" si="21"/>
        <v>389.07708132888365</v>
      </c>
      <c r="H73" s="33">
        <f>'Direct Lbr'!$E$22</f>
        <v>86.649681198114578</v>
      </c>
      <c r="I73" s="29">
        <f t="shared" si="22"/>
        <v>33713.405058640667</v>
      </c>
      <c r="J73" s="29">
        <v>0</v>
      </c>
      <c r="K73" s="30">
        <f>(I73+J73)*$K$9</f>
        <v>4719.8767082096938</v>
      </c>
      <c r="L73" s="31">
        <f>+I73+J73+K73</f>
        <v>38433.281766850363</v>
      </c>
    </row>
    <row r="74" spans="1:12" x14ac:dyDescent="0.25">
      <c r="C74" s="25"/>
      <c r="D74" s="26"/>
      <c r="E74" s="27"/>
      <c r="F74" s="28"/>
      <c r="G74" s="28"/>
      <c r="H74" s="29"/>
      <c r="I74" s="29"/>
      <c r="J74" s="29"/>
      <c r="K74" s="30"/>
      <c r="L74" s="31"/>
    </row>
    <row r="75" spans="1:12" ht="18.75" x14ac:dyDescent="0.25">
      <c r="C75" s="16" t="s">
        <v>66</v>
      </c>
      <c r="D75" s="17"/>
      <c r="E75" s="18"/>
      <c r="F75" s="19"/>
      <c r="G75" s="20"/>
      <c r="H75" s="21"/>
      <c r="I75" s="22"/>
      <c r="J75" s="21"/>
      <c r="K75" s="34"/>
      <c r="L75" s="24"/>
    </row>
    <row r="76" spans="1:12" x14ac:dyDescent="0.25">
      <c r="C76" s="25"/>
      <c r="D76" s="26"/>
      <c r="E76" s="27"/>
      <c r="F76" s="28"/>
      <c r="G76" s="28"/>
      <c r="H76" s="29"/>
      <c r="I76" s="29"/>
      <c r="J76" s="29"/>
      <c r="K76" s="30"/>
      <c r="L76" s="31"/>
    </row>
    <row r="77" spans="1:12" x14ac:dyDescent="0.25">
      <c r="A77" s="5" t="s">
        <v>67</v>
      </c>
      <c r="C77" s="25" t="s">
        <v>68</v>
      </c>
      <c r="D77" s="26">
        <v>122514</v>
      </c>
      <c r="E77" s="27" t="s">
        <v>5</v>
      </c>
      <c r="F77" s="32">
        <v>4.7975039822203538E-2</v>
      </c>
      <c r="G77" s="28">
        <f t="shared" ref="G77:G78" si="23">D77*F77</f>
        <v>5877.6140287774442</v>
      </c>
      <c r="H77" s="33">
        <f>'Direct Lbr'!$E$22</f>
        <v>86.649681198114578</v>
      </c>
      <c r="I77" s="29">
        <f t="shared" ref="I77:I78" si="24">+H77*G77</f>
        <v>509293.3817991314</v>
      </c>
      <c r="J77" s="29">
        <v>451487.32756268961</v>
      </c>
      <c r="K77" s="30">
        <f>(I77+J77)*$K$9</f>
        <v>134509.29931065495</v>
      </c>
      <c r="L77" s="31">
        <f>+I77+J77+K77</f>
        <v>1095290.0086724758</v>
      </c>
    </row>
    <row r="78" spans="1:12" x14ac:dyDescent="0.25">
      <c r="A78" s="5" t="s">
        <v>69</v>
      </c>
      <c r="C78" s="25" t="s">
        <v>304</v>
      </c>
      <c r="D78" s="26">
        <v>1</v>
      </c>
      <c r="E78" s="27" t="s">
        <v>26</v>
      </c>
      <c r="F78" s="32">
        <v>8444.2077047578114</v>
      </c>
      <c r="G78" s="28">
        <f t="shared" si="23"/>
        <v>8444.2077047578114</v>
      </c>
      <c r="H78" s="33">
        <f>'Direct Lbr'!$E$22</f>
        <v>86.649681198114578</v>
      </c>
      <c r="I78" s="29">
        <f t="shared" si="24"/>
        <v>731687.90558792721</v>
      </c>
      <c r="J78" s="29">
        <v>284242.02757888346</v>
      </c>
      <c r="K78" s="30">
        <f>(I78+J78)*$K$9</f>
        <v>142230.1906433535</v>
      </c>
      <c r="L78" s="31">
        <f>+I78+J78+K78</f>
        <v>1158160.1238101642</v>
      </c>
    </row>
    <row r="79" spans="1:12" x14ac:dyDescent="0.25">
      <c r="C79" s="25"/>
      <c r="D79" s="26"/>
      <c r="E79" s="27"/>
      <c r="F79" s="28"/>
      <c r="G79" s="28"/>
      <c r="H79" s="29"/>
      <c r="I79" s="29"/>
      <c r="J79" s="29"/>
      <c r="K79" s="30"/>
      <c r="L79" s="31"/>
    </row>
    <row r="80" spans="1:12" ht="18.75" x14ac:dyDescent="0.25">
      <c r="C80" s="16" t="s">
        <v>70</v>
      </c>
      <c r="D80" s="17"/>
      <c r="E80" s="18"/>
      <c r="F80" s="19"/>
      <c r="G80" s="20"/>
      <c r="H80" s="21"/>
      <c r="I80" s="22"/>
      <c r="J80" s="21"/>
      <c r="K80" s="34"/>
      <c r="L80" s="24"/>
    </row>
    <row r="81" spans="1:12" x14ac:dyDescent="0.25">
      <c r="C81" s="25"/>
      <c r="D81" s="26"/>
      <c r="E81" s="27"/>
      <c r="F81" s="28"/>
      <c r="G81" s="28"/>
      <c r="H81" s="29"/>
      <c r="I81" s="29"/>
      <c r="J81" s="29"/>
      <c r="K81" s="30"/>
      <c r="L81" s="31"/>
    </row>
    <row r="82" spans="1:12" x14ac:dyDescent="0.25">
      <c r="A82" s="5" t="s">
        <v>71</v>
      </c>
      <c r="C82" s="25" t="s">
        <v>72</v>
      </c>
      <c r="D82" s="26">
        <v>3</v>
      </c>
      <c r="E82" s="27" t="s">
        <v>30</v>
      </c>
      <c r="F82" s="32">
        <v>2.6674693632859157</v>
      </c>
      <c r="G82" s="28">
        <f t="shared" ref="G82:G103" si="25">D82*F82</f>
        <v>8.002408089857747</v>
      </c>
      <c r="H82" s="33">
        <f>'Direct Lbr'!$E$22</f>
        <v>86.649681198114578</v>
      </c>
      <c r="I82" s="29">
        <f t="shared" ref="I82:I103" si="26">+H82*G82</f>
        <v>693.40610980338681</v>
      </c>
      <c r="J82" s="29">
        <v>864.9916466771449</v>
      </c>
      <c r="K82" s="30">
        <f t="shared" ref="K82:K103" si="27">(I82+J82)*$K$9</f>
        <v>218.17568590727447</v>
      </c>
      <c r="L82" s="31">
        <f t="shared" ref="L82:L103" si="28">+I82+J82+K82</f>
        <v>1776.5734423878064</v>
      </c>
    </row>
    <row r="83" spans="1:12" x14ac:dyDescent="0.25">
      <c r="A83" s="5" t="s">
        <v>73</v>
      </c>
      <c r="C83" s="25" t="s">
        <v>74</v>
      </c>
      <c r="D83" s="26">
        <v>13</v>
      </c>
      <c r="E83" s="27" t="s">
        <v>30</v>
      </c>
      <c r="F83" s="32">
        <v>2.6674693632859157</v>
      </c>
      <c r="G83" s="28">
        <f t="shared" si="25"/>
        <v>34.677101722716905</v>
      </c>
      <c r="H83" s="33">
        <f>'Direct Lbr'!$E$22</f>
        <v>86.649681198114578</v>
      </c>
      <c r="I83" s="29">
        <f t="shared" si="26"/>
        <v>3004.7598091480095</v>
      </c>
      <c r="J83" s="29">
        <v>9956.9037378998182</v>
      </c>
      <c r="K83" s="30">
        <f t="shared" si="27"/>
        <v>1814.6328965866962</v>
      </c>
      <c r="L83" s="31">
        <f t="shared" si="28"/>
        <v>14776.296443634525</v>
      </c>
    </row>
    <row r="84" spans="1:12" x14ac:dyDescent="0.25">
      <c r="A84" s="5" t="s">
        <v>75</v>
      </c>
      <c r="C84" s="25" t="s">
        <v>76</v>
      </c>
      <c r="D84" s="26">
        <v>55</v>
      </c>
      <c r="E84" s="27" t="s">
        <v>30</v>
      </c>
      <c r="F84" s="32">
        <v>2.6674693632859157</v>
      </c>
      <c r="G84" s="28">
        <f t="shared" si="25"/>
        <v>146.71081498072536</v>
      </c>
      <c r="H84" s="33">
        <f>'Direct Lbr'!$E$22</f>
        <v>86.649681198114578</v>
      </c>
      <c r="I84" s="29">
        <f t="shared" si="26"/>
        <v>12712.445346395425</v>
      </c>
      <c r="J84" s="29">
        <v>31068.983687704476</v>
      </c>
      <c r="K84" s="30">
        <f t="shared" si="27"/>
        <v>6129.4000647739867</v>
      </c>
      <c r="L84" s="31">
        <f t="shared" si="28"/>
        <v>49910.829098873888</v>
      </c>
    </row>
    <row r="85" spans="1:12" x14ac:dyDescent="0.25">
      <c r="A85" s="5" t="s">
        <v>77</v>
      </c>
      <c r="C85" s="25" t="s">
        <v>78</v>
      </c>
      <c r="D85" s="26">
        <v>464</v>
      </c>
      <c r="E85" s="27" t="s">
        <v>30</v>
      </c>
      <c r="F85" s="32">
        <v>5.3349387265718313</v>
      </c>
      <c r="G85" s="28">
        <f t="shared" si="25"/>
        <v>2475.4115691293296</v>
      </c>
      <c r="H85" s="33">
        <f>'Direct Lbr'!$E$22</f>
        <v>86.649681198114578</v>
      </c>
      <c r="I85" s="29">
        <f t="shared" si="26"/>
        <v>214493.62329918097</v>
      </c>
      <c r="J85" s="29">
        <v>439823.18212848942</v>
      </c>
      <c r="K85" s="30">
        <f t="shared" si="27"/>
        <v>91604.352759873858</v>
      </c>
      <c r="L85" s="31">
        <f t="shared" si="28"/>
        <v>745921.15818754421</v>
      </c>
    </row>
    <row r="86" spans="1:12" x14ac:dyDescent="0.25">
      <c r="A86" s="5" t="s">
        <v>79</v>
      </c>
      <c r="C86" s="25" t="s">
        <v>80</v>
      </c>
      <c r="D86" s="26">
        <v>39</v>
      </c>
      <c r="E86" s="27" t="s">
        <v>30</v>
      </c>
      <c r="F86" s="32">
        <v>5.3349387265718313</v>
      </c>
      <c r="G86" s="28">
        <f t="shared" si="25"/>
        <v>208.06261033630142</v>
      </c>
      <c r="H86" s="33">
        <f>'Direct Lbr'!$E$22</f>
        <v>86.649681198114578</v>
      </c>
      <c r="I86" s="29">
        <f t="shared" si="26"/>
        <v>18028.558854888059</v>
      </c>
      <c r="J86" s="29">
        <v>36967.89677373079</v>
      </c>
      <c r="K86" s="30">
        <f t="shared" si="27"/>
        <v>7699.5037880066393</v>
      </c>
      <c r="L86" s="31">
        <f t="shared" si="28"/>
        <v>62695.959416625483</v>
      </c>
    </row>
    <row r="87" spans="1:12" x14ac:dyDescent="0.25">
      <c r="A87" s="5" t="s">
        <v>81</v>
      </c>
      <c r="C87" s="25" t="s">
        <v>82</v>
      </c>
      <c r="D87" s="26">
        <v>4</v>
      </c>
      <c r="E87" s="27" t="s">
        <v>30</v>
      </c>
      <c r="F87" s="32">
        <v>2.6674693632859152</v>
      </c>
      <c r="G87" s="28">
        <f t="shared" si="25"/>
        <v>10.669877453143661</v>
      </c>
      <c r="H87" s="33">
        <f>'Direct Lbr'!$E$22</f>
        <v>86.649681198114578</v>
      </c>
      <c r="I87" s="29">
        <f t="shared" si="26"/>
        <v>924.54147973784893</v>
      </c>
      <c r="J87" s="29">
        <v>2203.0270482712663</v>
      </c>
      <c r="K87" s="30">
        <f t="shared" si="27"/>
        <v>437.85959392127614</v>
      </c>
      <c r="L87" s="31">
        <f t="shared" si="28"/>
        <v>3565.4281219303912</v>
      </c>
    </row>
    <row r="88" spans="1:12" x14ac:dyDescent="0.25">
      <c r="A88" s="5" t="s">
        <v>83</v>
      </c>
      <c r="C88" s="25" t="s">
        <v>84</v>
      </c>
      <c r="D88" s="26">
        <v>8</v>
      </c>
      <c r="E88" s="27" t="s">
        <v>30</v>
      </c>
      <c r="F88" s="32">
        <v>5.3349387265718304</v>
      </c>
      <c r="G88" s="28">
        <f t="shared" si="25"/>
        <v>42.679509812574643</v>
      </c>
      <c r="H88" s="33">
        <f>'Direct Lbr'!$E$22</f>
        <v>86.649681198114578</v>
      </c>
      <c r="I88" s="29">
        <f t="shared" si="26"/>
        <v>3698.1659189513957</v>
      </c>
      <c r="J88" s="29">
        <v>7238.3850429106405</v>
      </c>
      <c r="K88" s="30">
        <f t="shared" si="27"/>
        <v>1531.1171346606852</v>
      </c>
      <c r="L88" s="31">
        <f t="shared" si="28"/>
        <v>12467.668096522721</v>
      </c>
    </row>
    <row r="89" spans="1:12" x14ac:dyDescent="0.25">
      <c r="A89" s="5" t="s">
        <v>85</v>
      </c>
      <c r="C89" s="25" t="s">
        <v>86</v>
      </c>
      <c r="D89" s="26">
        <v>63</v>
      </c>
      <c r="E89" s="27" t="s">
        <v>30</v>
      </c>
      <c r="F89" s="32">
        <v>2.6674693632859152</v>
      </c>
      <c r="G89" s="28">
        <f t="shared" si="25"/>
        <v>168.05056988701267</v>
      </c>
      <c r="H89" s="33">
        <f>'Direct Lbr'!$E$22</f>
        <v>86.649681198114578</v>
      </c>
      <c r="I89" s="29">
        <f t="shared" si="26"/>
        <v>14561.528305871121</v>
      </c>
      <c r="J89" s="29">
        <v>1106.4719569115068</v>
      </c>
      <c r="K89" s="30">
        <f t="shared" si="27"/>
        <v>2193.5200367895682</v>
      </c>
      <c r="L89" s="31">
        <f t="shared" si="28"/>
        <v>17861.520299572196</v>
      </c>
    </row>
    <row r="90" spans="1:12" x14ac:dyDescent="0.25">
      <c r="A90" s="5" t="s">
        <v>87</v>
      </c>
      <c r="C90" s="25" t="s">
        <v>88</v>
      </c>
      <c r="D90" s="26">
        <v>32</v>
      </c>
      <c r="E90" s="27" t="s">
        <v>30</v>
      </c>
      <c r="F90" s="32">
        <v>2.6674693632859152</v>
      </c>
      <c r="G90" s="28">
        <f t="shared" si="25"/>
        <v>85.359019625149287</v>
      </c>
      <c r="H90" s="33">
        <f>'Direct Lbr'!$E$22</f>
        <v>86.649681198114578</v>
      </c>
      <c r="I90" s="29">
        <f t="shared" si="26"/>
        <v>7396.3318379027914</v>
      </c>
      <c r="J90" s="29">
        <v>562.01750192330508</v>
      </c>
      <c r="K90" s="30">
        <f t="shared" si="27"/>
        <v>1114.1689075756535</v>
      </c>
      <c r="L90" s="31">
        <f t="shared" si="28"/>
        <v>9072.5182474017492</v>
      </c>
    </row>
    <row r="91" spans="1:12" x14ac:dyDescent="0.25">
      <c r="A91" s="5" t="s">
        <v>89</v>
      </c>
      <c r="C91" s="25" t="s">
        <v>90</v>
      </c>
      <c r="D91" s="26">
        <v>194</v>
      </c>
      <c r="E91" s="27" t="s">
        <v>30</v>
      </c>
      <c r="F91" s="32">
        <v>2.6674693632859157</v>
      </c>
      <c r="G91" s="28">
        <f t="shared" si="25"/>
        <v>517.48905647746767</v>
      </c>
      <c r="H91" s="33">
        <f>'Direct Lbr'!$E$22</f>
        <v>86.649681198114578</v>
      </c>
      <c r="I91" s="29">
        <f t="shared" si="26"/>
        <v>44840.261767285687</v>
      </c>
      <c r="J91" s="29">
        <v>82407.34545578128</v>
      </c>
      <c r="K91" s="30">
        <f t="shared" si="27"/>
        <v>17814.665011229376</v>
      </c>
      <c r="L91" s="31">
        <f t="shared" si="28"/>
        <v>145062.27223429634</v>
      </c>
    </row>
    <row r="92" spans="1:12" x14ac:dyDescent="0.25">
      <c r="A92" s="5" t="s">
        <v>91</v>
      </c>
      <c r="C92" s="25" t="s">
        <v>92</v>
      </c>
      <c r="D92" s="26">
        <v>33</v>
      </c>
      <c r="E92" s="27" t="s">
        <v>30</v>
      </c>
      <c r="F92" s="32">
        <v>2.6674693632859152</v>
      </c>
      <c r="G92" s="28">
        <f t="shared" si="25"/>
        <v>88.026488988435204</v>
      </c>
      <c r="H92" s="33">
        <f>'Direct Lbr'!$E$22</f>
        <v>86.649681198114578</v>
      </c>
      <c r="I92" s="29">
        <f t="shared" si="26"/>
        <v>7627.4672078372541</v>
      </c>
      <c r="J92" s="29">
        <v>3234.7170342288873</v>
      </c>
      <c r="K92" s="30">
        <f t="shared" si="27"/>
        <v>1520.7057938892599</v>
      </c>
      <c r="L92" s="31">
        <f t="shared" si="28"/>
        <v>12382.890035955401</v>
      </c>
    </row>
    <row r="93" spans="1:12" x14ac:dyDescent="0.25">
      <c r="A93" s="5" t="s">
        <v>93</v>
      </c>
      <c r="C93" s="25" t="s">
        <v>94</v>
      </c>
      <c r="D93" s="26">
        <v>22</v>
      </c>
      <c r="E93" s="27" t="s">
        <v>30</v>
      </c>
      <c r="F93" s="32">
        <v>2.6674693632859157</v>
      </c>
      <c r="G93" s="28">
        <f t="shared" si="25"/>
        <v>58.684325992290141</v>
      </c>
      <c r="H93" s="33">
        <f>'Direct Lbr'!$E$22</f>
        <v>86.649681198114578</v>
      </c>
      <c r="I93" s="29">
        <f t="shared" si="26"/>
        <v>5084.97813855817</v>
      </c>
      <c r="J93" s="29">
        <v>2422.5651349600575</v>
      </c>
      <c r="K93" s="30">
        <f t="shared" si="27"/>
        <v>1051.0560582925521</v>
      </c>
      <c r="L93" s="31">
        <f t="shared" si="28"/>
        <v>8558.5993318107794</v>
      </c>
    </row>
    <row r="94" spans="1:12" x14ac:dyDescent="0.25">
      <c r="A94" s="5" t="s">
        <v>95</v>
      </c>
      <c r="C94" s="25" t="s">
        <v>96</v>
      </c>
      <c r="D94" s="26">
        <v>13</v>
      </c>
      <c r="E94" s="27" t="s">
        <v>30</v>
      </c>
      <c r="F94" s="32">
        <v>2.6674693632859157</v>
      </c>
      <c r="G94" s="28">
        <f t="shared" si="25"/>
        <v>34.677101722716905</v>
      </c>
      <c r="H94" s="33">
        <f>'Direct Lbr'!$E$22</f>
        <v>86.649681198114578</v>
      </c>
      <c r="I94" s="29">
        <f t="shared" si="26"/>
        <v>3004.7598091480095</v>
      </c>
      <c r="J94" s="29">
        <v>1431.5157615673065</v>
      </c>
      <c r="K94" s="30">
        <f t="shared" si="27"/>
        <v>621.07857990014429</v>
      </c>
      <c r="L94" s="31">
        <f t="shared" si="28"/>
        <v>5057.3541506154597</v>
      </c>
    </row>
    <row r="95" spans="1:12" x14ac:dyDescent="0.25">
      <c r="A95" s="5" t="s">
        <v>97</v>
      </c>
      <c r="C95" s="25" t="s">
        <v>98</v>
      </c>
      <c r="D95" s="26">
        <v>208</v>
      </c>
      <c r="E95" s="27" t="s">
        <v>30</v>
      </c>
      <c r="F95" s="32">
        <v>6.6686734082147883</v>
      </c>
      <c r="G95" s="28">
        <f t="shared" si="25"/>
        <v>1387.084068908676</v>
      </c>
      <c r="H95" s="33">
        <f>'Direct Lbr'!$E$22</f>
        <v>86.649681198114578</v>
      </c>
      <c r="I95" s="29">
        <f t="shared" si="26"/>
        <v>120190.39236592037</v>
      </c>
      <c r="J95" s="29">
        <v>84486.689727615099</v>
      </c>
      <c r="K95" s="30">
        <f t="shared" si="27"/>
        <v>28654.791493094966</v>
      </c>
      <c r="L95" s="31">
        <f t="shared" si="28"/>
        <v>233331.87358663042</v>
      </c>
    </row>
    <row r="96" spans="1:12" x14ac:dyDescent="0.25">
      <c r="A96" s="5" t="s">
        <v>99</v>
      </c>
      <c r="C96" s="25" t="s">
        <v>100</v>
      </c>
      <c r="D96" s="26">
        <v>101</v>
      </c>
      <c r="E96" s="27" t="s">
        <v>30</v>
      </c>
      <c r="F96" s="32">
        <v>13.337346816429577</v>
      </c>
      <c r="G96" s="28">
        <f t="shared" si="25"/>
        <v>1347.0720284593872</v>
      </c>
      <c r="H96" s="33">
        <f>'Direct Lbr'!$E$22</f>
        <v>86.649681198114578</v>
      </c>
      <c r="I96" s="29">
        <f t="shared" si="26"/>
        <v>116723.36181690343</v>
      </c>
      <c r="J96" s="29">
        <v>440735.92765344249</v>
      </c>
      <c r="K96" s="30">
        <f t="shared" si="27"/>
        <v>78044.300525848434</v>
      </c>
      <c r="L96" s="31">
        <f t="shared" si="28"/>
        <v>635503.58999619435</v>
      </c>
    </row>
    <row r="97" spans="1:12" x14ac:dyDescent="0.25">
      <c r="A97" s="5" t="s">
        <v>101</v>
      </c>
      <c r="C97" s="25" t="s">
        <v>102</v>
      </c>
      <c r="D97" s="26">
        <v>60</v>
      </c>
      <c r="E97" s="27" t="s">
        <v>30</v>
      </c>
      <c r="F97" s="32">
        <v>2.6674693632859157</v>
      </c>
      <c r="G97" s="28">
        <f t="shared" si="25"/>
        <v>160.04816179715493</v>
      </c>
      <c r="H97" s="33">
        <f>'Direct Lbr'!$E$22</f>
        <v>86.649681198114578</v>
      </c>
      <c r="I97" s="29">
        <f t="shared" si="26"/>
        <v>13868.122196067736</v>
      </c>
      <c r="J97" s="29">
        <v>14913.529234537238</v>
      </c>
      <c r="K97" s="30">
        <f t="shared" si="27"/>
        <v>4029.4312002846964</v>
      </c>
      <c r="L97" s="31">
        <f t="shared" si="28"/>
        <v>32811.082630889665</v>
      </c>
    </row>
    <row r="98" spans="1:12" x14ac:dyDescent="0.25">
      <c r="A98" s="5" t="s">
        <v>103</v>
      </c>
      <c r="C98" s="25" t="s">
        <v>104</v>
      </c>
      <c r="D98" s="26">
        <v>13</v>
      </c>
      <c r="E98" s="27" t="s">
        <v>30</v>
      </c>
      <c r="F98" s="32">
        <v>2.6674693632859157</v>
      </c>
      <c r="G98" s="28">
        <f t="shared" si="25"/>
        <v>34.677101722716905</v>
      </c>
      <c r="H98" s="33">
        <f>'Direct Lbr'!$E$22</f>
        <v>86.649681198114578</v>
      </c>
      <c r="I98" s="29">
        <f t="shared" si="26"/>
        <v>3004.7598091480095</v>
      </c>
      <c r="J98" s="29">
        <v>10190.946398970371</v>
      </c>
      <c r="K98" s="30">
        <f t="shared" si="27"/>
        <v>1847.3988691365732</v>
      </c>
      <c r="L98" s="31">
        <f t="shared" si="28"/>
        <v>15043.105077254953</v>
      </c>
    </row>
    <row r="99" spans="1:12" x14ac:dyDescent="0.25">
      <c r="A99" s="5" t="s">
        <v>105</v>
      </c>
      <c r="C99" s="25" t="s">
        <v>106</v>
      </c>
      <c r="D99" s="26">
        <v>1</v>
      </c>
      <c r="E99" s="27" t="s">
        <v>26</v>
      </c>
      <c r="F99" s="32">
        <v>1802.1423018359644</v>
      </c>
      <c r="G99" s="28">
        <f t="shared" si="25"/>
        <v>1802.1423018359644</v>
      </c>
      <c r="H99" s="33">
        <f>'Direct Lbr'!$E$22</f>
        <v>86.649681198114578</v>
      </c>
      <c r="I99" s="29">
        <f t="shared" si="26"/>
        <v>156155.05592772269</v>
      </c>
      <c r="J99" s="29">
        <v>9153.8229901812465</v>
      </c>
      <c r="K99" s="30">
        <f t="shared" si="27"/>
        <v>23143.243048506552</v>
      </c>
      <c r="L99" s="31">
        <f t="shared" si="28"/>
        <v>188452.12196641049</v>
      </c>
    </row>
    <row r="100" spans="1:12" x14ac:dyDescent="0.25">
      <c r="A100" s="5" t="s">
        <v>107</v>
      </c>
      <c r="C100" s="25" t="s">
        <v>108</v>
      </c>
      <c r="D100" s="26">
        <v>3264</v>
      </c>
      <c r="E100" s="27" t="s">
        <v>30</v>
      </c>
      <c r="F100" s="32">
        <v>1.1368004200566146</v>
      </c>
      <c r="G100" s="28">
        <f t="shared" si="25"/>
        <v>3710.5165710647902</v>
      </c>
      <c r="H100" s="33">
        <f>'Direct Lbr'!$E$22</f>
        <v>86.649681198114578</v>
      </c>
      <c r="I100" s="29">
        <f t="shared" si="26"/>
        <v>321515.07796308532</v>
      </c>
      <c r="J100" s="29">
        <v>35184.862999575213</v>
      </c>
      <c r="K100" s="30">
        <f t="shared" si="27"/>
        <v>49937.991734772477</v>
      </c>
      <c r="L100" s="31">
        <f t="shared" si="28"/>
        <v>406637.93269743299</v>
      </c>
    </row>
    <row r="101" spans="1:12" x14ac:dyDescent="0.25">
      <c r="A101" s="5" t="s">
        <v>109</v>
      </c>
      <c r="C101" s="25" t="s">
        <v>110</v>
      </c>
      <c r="D101" s="26">
        <v>1316</v>
      </c>
      <c r="E101" s="27" t="s">
        <v>30</v>
      </c>
      <c r="F101" s="32">
        <v>0.47613111963211363</v>
      </c>
      <c r="G101" s="28">
        <f t="shared" si="25"/>
        <v>626.58855343586151</v>
      </c>
      <c r="H101" s="33">
        <f>'Direct Lbr'!$E$22</f>
        <v>86.649681198114578</v>
      </c>
      <c r="I101" s="29">
        <f t="shared" si="26"/>
        <v>54293.698397605178</v>
      </c>
      <c r="J101" s="29">
        <v>17416.904775215797</v>
      </c>
      <c r="K101" s="30">
        <f t="shared" si="27"/>
        <v>10039.484444194937</v>
      </c>
      <c r="L101" s="31">
        <f t="shared" si="28"/>
        <v>81750.087617015917</v>
      </c>
    </row>
    <row r="102" spans="1:12" x14ac:dyDescent="0.25">
      <c r="A102" s="5" t="s">
        <v>111</v>
      </c>
      <c r="C102" s="25" t="s">
        <v>112</v>
      </c>
      <c r="D102" s="26">
        <v>626</v>
      </c>
      <c r="E102" s="27" t="s">
        <v>30</v>
      </c>
      <c r="F102" s="32">
        <v>0.26142051986835607</v>
      </c>
      <c r="G102" s="28">
        <f t="shared" si="25"/>
        <v>163.64924543759091</v>
      </c>
      <c r="H102" s="33">
        <f>'Direct Lbr'!$E$22</f>
        <v>86.649681198114578</v>
      </c>
      <c r="I102" s="29">
        <f t="shared" si="26"/>
        <v>14180.154945479258</v>
      </c>
      <c r="J102" s="29">
        <v>31935.550911151524</v>
      </c>
      <c r="K102" s="30">
        <f t="shared" si="27"/>
        <v>6456.1988199283105</v>
      </c>
      <c r="L102" s="31">
        <f t="shared" si="28"/>
        <v>52571.90467655909</v>
      </c>
    </row>
    <row r="103" spans="1:12" x14ac:dyDescent="0.25">
      <c r="A103" s="5" t="s">
        <v>205</v>
      </c>
      <c r="C103" s="25" t="s">
        <v>206</v>
      </c>
      <c r="D103" s="26">
        <v>1</v>
      </c>
      <c r="E103" s="27" t="s">
        <v>30</v>
      </c>
      <c r="F103" s="32">
        <v>0</v>
      </c>
      <c r="G103" s="28">
        <f t="shared" si="25"/>
        <v>0</v>
      </c>
      <c r="H103" s="33">
        <f>'Direct Lbr'!$E$22</f>
        <v>86.649681198114578</v>
      </c>
      <c r="I103" s="29">
        <f t="shared" si="26"/>
        <v>0</v>
      </c>
      <c r="J103" s="29">
        <v>192707.11488404486</v>
      </c>
      <c r="K103" s="30">
        <f t="shared" si="27"/>
        <v>26978.996083766284</v>
      </c>
      <c r="L103" s="31">
        <f t="shared" si="28"/>
        <v>219686.11096781114</v>
      </c>
    </row>
    <row r="104" spans="1:12" x14ac:dyDescent="0.25">
      <c r="C104" s="25"/>
      <c r="D104" s="26"/>
      <c r="E104" s="27"/>
      <c r="F104" s="28"/>
      <c r="G104" s="28"/>
      <c r="H104" s="29"/>
      <c r="I104" s="29"/>
      <c r="J104" s="29"/>
      <c r="K104" s="30"/>
      <c r="L104" s="31"/>
    </row>
    <row r="105" spans="1:12" x14ac:dyDescent="0.25">
      <c r="A105" s="5" t="s">
        <v>113</v>
      </c>
      <c r="C105" s="25" t="s">
        <v>250</v>
      </c>
      <c r="D105" s="26">
        <v>180</v>
      </c>
      <c r="E105" s="27" t="s">
        <v>5</v>
      </c>
      <c r="F105" s="32">
        <v>0.64612035688481062</v>
      </c>
      <c r="G105" s="28">
        <f t="shared" ref="G105:G107" si="29">D105*F105</f>
        <v>116.30166423926592</v>
      </c>
      <c r="H105" s="33">
        <f>'Direct Lbr'!$E$22</f>
        <v>86.649681198114578</v>
      </c>
      <c r="I105" s="29">
        <f t="shared" ref="I105:I107" si="30">+H105*G105</f>
        <v>10077.502129142555</v>
      </c>
      <c r="J105" s="29">
        <v>7677.9246212205471</v>
      </c>
      <c r="K105" s="30">
        <f>(I105+J105)*$K$9</f>
        <v>2485.7597450508347</v>
      </c>
      <c r="L105" s="31">
        <f>+I105+J105+K105</f>
        <v>20241.186495413938</v>
      </c>
    </row>
    <row r="106" spans="1:12" x14ac:dyDescent="0.25">
      <c r="A106" s="5" t="s">
        <v>114</v>
      </c>
      <c r="C106" s="25" t="s">
        <v>251</v>
      </c>
      <c r="D106" s="26">
        <v>600</v>
      </c>
      <c r="E106" s="27" t="s">
        <v>5</v>
      </c>
      <c r="F106" s="32">
        <v>0.90693958351721127</v>
      </c>
      <c r="G106" s="28">
        <f t="shared" si="29"/>
        <v>544.16375011032676</v>
      </c>
      <c r="H106" s="33">
        <f>'Direct Lbr'!$E$22</f>
        <v>86.649681198114578</v>
      </c>
      <c r="I106" s="29">
        <f t="shared" si="30"/>
        <v>47151.615466630297</v>
      </c>
      <c r="J106" s="29">
        <v>31935.550911151524</v>
      </c>
      <c r="K106" s="30">
        <f>(I106+J106)*$K$9</f>
        <v>11072.203292889455</v>
      </c>
      <c r="L106" s="31">
        <f>+I106+J106+K106</f>
        <v>90159.369670671265</v>
      </c>
    </row>
    <row r="107" spans="1:12" x14ac:dyDescent="0.25">
      <c r="A107" s="5" t="s">
        <v>115</v>
      </c>
      <c r="C107" s="25" t="s">
        <v>116</v>
      </c>
      <c r="D107" s="26">
        <v>1</v>
      </c>
      <c r="E107" s="27" t="s">
        <v>26</v>
      </c>
      <c r="F107" s="32">
        <v>8259.1653534208308</v>
      </c>
      <c r="G107" s="28">
        <f t="shared" si="29"/>
        <v>8259.1653534208308</v>
      </c>
      <c r="H107" s="33">
        <f>'Direct Lbr'!$E$22</f>
        <v>86.649681198114578</v>
      </c>
      <c r="I107" s="29">
        <f t="shared" si="30"/>
        <v>715654.04483642837</v>
      </c>
      <c r="J107" s="29">
        <v>344282.9756459982</v>
      </c>
      <c r="K107" s="30">
        <f>(I107+J107)*$K$9</f>
        <v>148391.18286753973</v>
      </c>
      <c r="L107" s="31">
        <f>+I107+J107+K107</f>
        <v>1208328.2033499663</v>
      </c>
    </row>
    <row r="108" spans="1:12" x14ac:dyDescent="0.25">
      <c r="C108" s="35"/>
      <c r="D108" s="36"/>
      <c r="E108" s="37"/>
      <c r="F108" s="38"/>
      <c r="G108" s="39"/>
      <c r="H108" s="37"/>
      <c r="I108" s="37"/>
      <c r="J108" s="37"/>
      <c r="K108" s="40"/>
      <c r="L108" s="41"/>
    </row>
    <row r="109" spans="1:12" x14ac:dyDescent="0.25">
      <c r="A109" s="5" t="s">
        <v>117</v>
      </c>
      <c r="C109" s="25" t="s">
        <v>263</v>
      </c>
      <c r="D109" s="26">
        <v>280</v>
      </c>
      <c r="E109" s="27" t="s">
        <v>5</v>
      </c>
      <c r="F109" s="32">
        <v>0.53349387265718307</v>
      </c>
      <c r="G109" s="28">
        <f t="shared" ref="G109:G112" si="31">D109*F109</f>
        <v>149.37828434401126</v>
      </c>
      <c r="H109" s="33">
        <f>'Direct Lbr'!$E$22</f>
        <v>86.649681198114578</v>
      </c>
      <c r="I109" s="29">
        <f t="shared" ref="I109:I112" si="32">+H109*G109</f>
        <v>12943.580716329887</v>
      </c>
      <c r="J109" s="29">
        <v>1978.7390610261482</v>
      </c>
      <c r="K109" s="30">
        <f>(I109+J109)*$K$9</f>
        <v>2089.1247688298449</v>
      </c>
      <c r="L109" s="31">
        <f>+I109+J109+K109</f>
        <v>17011.444546185881</v>
      </c>
    </row>
    <row r="110" spans="1:12" x14ac:dyDescent="0.25">
      <c r="A110" s="5" t="s">
        <v>118</v>
      </c>
      <c r="C110" s="25" t="s">
        <v>264</v>
      </c>
      <c r="D110" s="26">
        <v>1174</v>
      </c>
      <c r="E110" s="27" t="s">
        <v>5</v>
      </c>
      <c r="F110" s="32">
        <v>0.78013254334260573</v>
      </c>
      <c r="G110" s="28">
        <f t="shared" si="31"/>
        <v>915.87560588421911</v>
      </c>
      <c r="H110" s="33">
        <f>'Direct Lbr'!$E$22</f>
        <v>86.649681198114578</v>
      </c>
      <c r="I110" s="29">
        <f t="shared" si="32"/>
        <v>79360.329266997622</v>
      </c>
      <c r="J110" s="29">
        <v>14927.338701520512</v>
      </c>
      <c r="K110" s="30">
        <f>(I110+J110)*$K$9</f>
        <v>13200.27351559254</v>
      </c>
      <c r="L110" s="31">
        <f>+I110+J110+K110</f>
        <v>107487.94148411066</v>
      </c>
    </row>
    <row r="111" spans="1:12" x14ac:dyDescent="0.25">
      <c r="A111" s="5" t="s">
        <v>119</v>
      </c>
      <c r="C111" s="25" t="s">
        <v>265</v>
      </c>
      <c r="D111" s="26">
        <v>56110</v>
      </c>
      <c r="E111" s="27" t="s">
        <v>5</v>
      </c>
      <c r="F111" s="32">
        <v>0.79970836099310316</v>
      </c>
      <c r="G111" s="28">
        <f t="shared" si="31"/>
        <v>44871.636135323017</v>
      </c>
      <c r="H111" s="33">
        <f>'Direct Lbr'!$E$22</f>
        <v>86.649681198114578</v>
      </c>
      <c r="I111" s="29">
        <f t="shared" si="32"/>
        <v>3888112.9659635373</v>
      </c>
      <c r="J111" s="29">
        <v>644596.12184207339</v>
      </c>
      <c r="K111" s="30">
        <f>(I111+J111)*$K$9</f>
        <v>634579.27229278558</v>
      </c>
      <c r="L111" s="31">
        <f>+I111+J111+K111</f>
        <v>5167288.3600983964</v>
      </c>
    </row>
    <row r="112" spans="1:12" x14ac:dyDescent="0.25">
      <c r="A112" s="5" t="s">
        <v>120</v>
      </c>
      <c r="C112" s="25" t="s">
        <v>266</v>
      </c>
      <c r="D112" s="26">
        <v>3870</v>
      </c>
      <c r="E112" s="27" t="s">
        <v>5</v>
      </c>
      <c r="F112" s="32">
        <v>1.1972595049167016</v>
      </c>
      <c r="G112" s="28">
        <f t="shared" si="31"/>
        <v>4633.394284027635</v>
      </c>
      <c r="H112" s="33">
        <f>'Direct Lbr'!$E$22</f>
        <v>86.649681198114578</v>
      </c>
      <c r="I112" s="29">
        <f t="shared" si="32"/>
        <v>401482.13757616089</v>
      </c>
      <c r="J112" s="29">
        <v>88315.341278481152</v>
      </c>
      <c r="K112" s="30">
        <f>(I112+J112)*$K$9</f>
        <v>68571.647039649892</v>
      </c>
      <c r="L112" s="31">
        <f>+I112+J112+K112</f>
        <v>558369.12589429191</v>
      </c>
    </row>
    <row r="113" spans="1:12" x14ac:dyDescent="0.25">
      <c r="C113" s="25"/>
      <c r="D113" s="26"/>
      <c r="E113" s="27"/>
      <c r="F113" s="28"/>
      <c r="G113" s="28"/>
      <c r="H113" s="29"/>
      <c r="I113" s="29"/>
      <c r="J113" s="29"/>
      <c r="K113" s="30"/>
      <c r="L113" s="31"/>
    </row>
    <row r="114" spans="1:12" ht="18.75" x14ac:dyDescent="0.25">
      <c r="C114" s="16" t="s">
        <v>121</v>
      </c>
      <c r="D114" s="17"/>
      <c r="E114" s="18"/>
      <c r="F114" s="19"/>
      <c r="G114" s="20"/>
      <c r="H114" s="21"/>
      <c r="I114" s="22"/>
      <c r="J114" s="21"/>
      <c r="K114" s="34"/>
      <c r="L114" s="24"/>
    </row>
    <row r="115" spans="1:12" x14ac:dyDescent="0.25">
      <c r="C115" s="35"/>
      <c r="D115" s="36"/>
      <c r="E115" s="37"/>
      <c r="F115" s="38"/>
      <c r="G115" s="39"/>
      <c r="H115" s="37"/>
      <c r="I115" s="37"/>
      <c r="J115" s="37"/>
      <c r="K115" s="40"/>
      <c r="L115" s="41"/>
    </row>
    <row r="116" spans="1:12" x14ac:dyDescent="0.25">
      <c r="A116" s="5" t="s">
        <v>122</v>
      </c>
      <c r="C116" s="25" t="s">
        <v>123</v>
      </c>
      <c r="D116" s="26">
        <v>105</v>
      </c>
      <c r="E116" s="27" t="s">
        <v>30</v>
      </c>
      <c r="F116" s="32">
        <v>1.6004816179715493</v>
      </c>
      <c r="G116" s="28">
        <f t="shared" ref="G116:G131" si="33">D116*F116</f>
        <v>168.05056988701267</v>
      </c>
      <c r="H116" s="33">
        <f>'Direct Lbr'!$E$22</f>
        <v>86.649681198114578</v>
      </c>
      <c r="I116" s="29">
        <f t="shared" ref="I116:I130" si="34">+H116*G116</f>
        <v>14561.528305871121</v>
      </c>
      <c r="J116" s="29">
        <v>22019.959722968444</v>
      </c>
      <c r="K116" s="30">
        <f t="shared" ref="K116:K131" si="35">(I116+J116)*$K$9</f>
        <v>5121.4083240375394</v>
      </c>
      <c r="L116" s="31">
        <f t="shared" ref="L116:L131" si="36">+I116+J116+K116</f>
        <v>41702.896352877106</v>
      </c>
    </row>
    <row r="117" spans="1:12" x14ac:dyDescent="0.25">
      <c r="A117" s="5" t="s">
        <v>124</v>
      </c>
      <c r="C117" s="25" t="s">
        <v>125</v>
      </c>
      <c r="D117" s="26">
        <v>214</v>
      </c>
      <c r="E117" s="27" t="s">
        <v>30</v>
      </c>
      <c r="F117" s="32">
        <v>6.4327768769055096</v>
      </c>
      <c r="G117" s="28">
        <f t="shared" si="33"/>
        <v>1376.6142516577791</v>
      </c>
      <c r="H117" s="33">
        <f>'Direct Lbr'!$E$22</f>
        <v>86.649681198114578</v>
      </c>
      <c r="I117" s="29">
        <f t="shared" si="34"/>
        <v>119283.18603892763</v>
      </c>
      <c r="J117" s="29">
        <v>13304.355607039979</v>
      </c>
      <c r="K117" s="30">
        <f t="shared" si="35"/>
        <v>18562.255830435468</v>
      </c>
      <c r="L117" s="31">
        <f t="shared" si="36"/>
        <v>151149.79747640307</v>
      </c>
    </row>
    <row r="118" spans="1:12" x14ac:dyDescent="0.25">
      <c r="A118" s="5" t="s">
        <v>126</v>
      </c>
      <c r="C118" s="25" t="s">
        <v>127</v>
      </c>
      <c r="D118" s="26">
        <v>196</v>
      </c>
      <c r="E118" s="27" t="s">
        <v>30</v>
      </c>
      <c r="F118" s="32">
        <v>108.33191903957086</v>
      </c>
      <c r="G118" s="28">
        <f t="shared" si="33"/>
        <v>21233.05613175589</v>
      </c>
      <c r="H118" s="33">
        <f>'Direct Lbr'!$E$22</f>
        <v>86.649681198114578</v>
      </c>
      <c r="I118" s="29">
        <f t="shared" si="34"/>
        <v>1839837.5446783197</v>
      </c>
      <c r="J118" s="29">
        <v>0</v>
      </c>
      <c r="K118" s="30">
        <f t="shared" si="35"/>
        <v>257577.25625496477</v>
      </c>
      <c r="L118" s="31">
        <f t="shared" si="36"/>
        <v>2097414.8009332847</v>
      </c>
    </row>
    <row r="119" spans="1:12" x14ac:dyDescent="0.25">
      <c r="A119" s="5" t="s">
        <v>128</v>
      </c>
      <c r="C119" s="25" t="s">
        <v>129</v>
      </c>
      <c r="D119" s="26">
        <v>2</v>
      </c>
      <c r="E119" s="27" t="s">
        <v>30</v>
      </c>
      <c r="F119" s="32">
        <v>160.04816179715493</v>
      </c>
      <c r="G119" s="28">
        <f t="shared" si="33"/>
        <v>320.09632359430987</v>
      </c>
      <c r="H119" s="33">
        <f>'Direct Lbr'!$E$22</f>
        <v>86.649681198114578</v>
      </c>
      <c r="I119" s="29">
        <f t="shared" si="34"/>
        <v>27736.244392135472</v>
      </c>
      <c r="J119" s="29">
        <v>0</v>
      </c>
      <c r="K119" s="30">
        <f t="shared" si="35"/>
        <v>3883.0742148989666</v>
      </c>
      <c r="L119" s="31">
        <f t="shared" si="36"/>
        <v>31619.318607034438</v>
      </c>
    </row>
    <row r="120" spans="1:12" x14ac:dyDescent="0.25">
      <c r="A120" s="5" t="s">
        <v>130</v>
      </c>
      <c r="C120" s="25" t="s">
        <v>131</v>
      </c>
      <c r="D120" s="26">
        <v>2</v>
      </c>
      <c r="E120" s="27" t="s">
        <v>30</v>
      </c>
      <c r="F120" s="32">
        <v>160.04816179715493</v>
      </c>
      <c r="G120" s="28">
        <f t="shared" si="33"/>
        <v>320.09632359430987</v>
      </c>
      <c r="H120" s="33">
        <f>'Direct Lbr'!$E$22</f>
        <v>86.649681198114578</v>
      </c>
      <c r="I120" s="29">
        <f t="shared" si="34"/>
        <v>27736.244392135472</v>
      </c>
      <c r="J120" s="29">
        <v>0</v>
      </c>
      <c r="K120" s="30">
        <f t="shared" si="35"/>
        <v>3883.0742148989666</v>
      </c>
      <c r="L120" s="31">
        <f t="shared" si="36"/>
        <v>31619.318607034438</v>
      </c>
    </row>
    <row r="121" spans="1:12" x14ac:dyDescent="0.25">
      <c r="A121" s="5" t="s">
        <v>132</v>
      </c>
      <c r="C121" s="25" t="s">
        <v>133</v>
      </c>
      <c r="D121" s="26">
        <v>3</v>
      </c>
      <c r="E121" s="27" t="s">
        <v>30</v>
      </c>
      <c r="F121" s="32">
        <v>48.903604993575122</v>
      </c>
      <c r="G121" s="28">
        <f t="shared" si="33"/>
        <v>146.71081498072536</v>
      </c>
      <c r="H121" s="33">
        <f>'Direct Lbr'!$E$22</f>
        <v>86.649681198114578</v>
      </c>
      <c r="I121" s="29">
        <f t="shared" si="34"/>
        <v>12712.445346395425</v>
      </c>
      <c r="J121" s="29">
        <v>16027.693713325334</v>
      </c>
      <c r="K121" s="30">
        <f t="shared" si="35"/>
        <v>4023.6194683609065</v>
      </c>
      <c r="L121" s="31">
        <f t="shared" si="36"/>
        <v>32763.758528081664</v>
      </c>
    </row>
    <row r="122" spans="1:12" x14ac:dyDescent="0.25">
      <c r="A122" s="5" t="s">
        <v>134</v>
      </c>
      <c r="C122" s="25" t="s">
        <v>135</v>
      </c>
      <c r="D122" s="26">
        <v>70</v>
      </c>
      <c r="E122" s="27" t="s">
        <v>30</v>
      </c>
      <c r="F122" s="32">
        <v>28.389495366400102</v>
      </c>
      <c r="G122" s="28">
        <f t="shared" si="33"/>
        <v>1987.2646756480071</v>
      </c>
      <c r="H122" s="33">
        <f>'Direct Lbr'!$E$22</f>
        <v>86.649681198114578</v>
      </c>
      <c r="I122" s="29">
        <f t="shared" si="34"/>
        <v>172195.8506011744</v>
      </c>
      <c r="J122" s="29">
        <v>180836.95120205643</v>
      </c>
      <c r="K122" s="30">
        <f t="shared" si="35"/>
        <v>49424.592252452319</v>
      </c>
      <c r="L122" s="31">
        <f t="shared" si="36"/>
        <v>402457.39405568317</v>
      </c>
    </row>
    <row r="123" spans="1:12" x14ac:dyDescent="0.25">
      <c r="A123" s="5" t="s">
        <v>136</v>
      </c>
      <c r="C123" s="25" t="s">
        <v>137</v>
      </c>
      <c r="D123" s="26">
        <v>5</v>
      </c>
      <c r="E123" s="27" t="s">
        <v>30</v>
      </c>
      <c r="F123" s="32">
        <v>80.024080898577466</v>
      </c>
      <c r="G123" s="28">
        <f t="shared" si="33"/>
        <v>400.12040449288736</v>
      </c>
      <c r="H123" s="33">
        <f>'Direct Lbr'!$E$22</f>
        <v>86.649681198114578</v>
      </c>
      <c r="I123" s="29">
        <f t="shared" si="34"/>
        <v>34670.305490169339</v>
      </c>
      <c r="J123" s="29">
        <v>555534.58277131664</v>
      </c>
      <c r="K123" s="30">
        <f t="shared" si="35"/>
        <v>82628.68435660805</v>
      </c>
      <c r="L123" s="31">
        <f t="shared" si="36"/>
        <v>672833.57261809404</v>
      </c>
    </row>
    <row r="124" spans="1:12" x14ac:dyDescent="0.25">
      <c r="A124" s="5" t="s">
        <v>138</v>
      </c>
      <c r="C124" s="25" t="s">
        <v>139</v>
      </c>
      <c r="D124" s="26">
        <v>13</v>
      </c>
      <c r="E124" s="27" t="s">
        <v>30</v>
      </c>
      <c r="F124" s="32">
        <v>32.317417285963977</v>
      </c>
      <c r="G124" s="28">
        <f t="shared" si="33"/>
        <v>420.12642471753168</v>
      </c>
      <c r="H124" s="33">
        <f>'Direct Lbr'!$E$22</f>
        <v>86.649681198114578</v>
      </c>
      <c r="I124" s="29">
        <f t="shared" si="34"/>
        <v>36403.820764677803</v>
      </c>
      <c r="J124" s="29">
        <v>111203.60599339289</v>
      </c>
      <c r="K124" s="30">
        <f t="shared" si="35"/>
        <v>20665.0397461299</v>
      </c>
      <c r="L124" s="31">
        <f t="shared" si="36"/>
        <v>168272.46650420059</v>
      </c>
    </row>
    <row r="125" spans="1:12" x14ac:dyDescent="0.25">
      <c r="A125" s="5" t="s">
        <v>140</v>
      </c>
      <c r="C125" s="25" t="s">
        <v>141</v>
      </c>
      <c r="D125" s="26">
        <v>2</v>
      </c>
      <c r="E125" s="27" t="s">
        <v>30</v>
      </c>
      <c r="F125" s="32">
        <v>66.686734082147893</v>
      </c>
      <c r="G125" s="28">
        <f t="shared" si="33"/>
        <v>133.37346816429579</v>
      </c>
      <c r="H125" s="33">
        <f>'Direct Lbr'!$E$22</f>
        <v>86.649681198114578</v>
      </c>
      <c r="I125" s="29">
        <f t="shared" si="34"/>
        <v>11556.768496723114</v>
      </c>
      <c r="J125" s="29">
        <v>0</v>
      </c>
      <c r="K125" s="30">
        <f t="shared" si="35"/>
        <v>1617.9475895412361</v>
      </c>
      <c r="L125" s="31">
        <f t="shared" si="36"/>
        <v>13174.71608626435</v>
      </c>
    </row>
    <row r="126" spans="1:12" x14ac:dyDescent="0.25">
      <c r="A126" s="5" t="s">
        <v>142</v>
      </c>
      <c r="C126" s="25" t="s">
        <v>143</v>
      </c>
      <c r="D126" s="26">
        <v>1</v>
      </c>
      <c r="E126" s="27" t="s">
        <v>26</v>
      </c>
      <c r="F126" s="32">
        <v>18106.258324833132</v>
      </c>
      <c r="G126" s="28">
        <f t="shared" si="33"/>
        <v>18106.258324833132</v>
      </c>
      <c r="H126" s="33">
        <f>'Direct Lbr'!$E$22</f>
        <v>86.649681198114578</v>
      </c>
      <c r="I126" s="29">
        <f t="shared" si="34"/>
        <v>1568901.511537499</v>
      </c>
      <c r="J126" s="29">
        <v>595421.30694100563</v>
      </c>
      <c r="K126" s="30">
        <f t="shared" si="35"/>
        <v>303005.19458699069</v>
      </c>
      <c r="L126" s="31">
        <f t="shared" si="36"/>
        <v>2467328.0130654955</v>
      </c>
    </row>
    <row r="127" spans="1:12" x14ac:dyDescent="0.25">
      <c r="A127" s="5" t="s">
        <v>144</v>
      </c>
      <c r="C127" s="25" t="s">
        <v>145</v>
      </c>
      <c r="D127" s="26">
        <v>68002</v>
      </c>
      <c r="E127" s="27" t="s">
        <v>5</v>
      </c>
      <c r="F127" s="32">
        <v>0.21339754906287323</v>
      </c>
      <c r="G127" s="28">
        <f t="shared" si="33"/>
        <v>14511.460131373506</v>
      </c>
      <c r="H127" s="33">
        <f>'Direct Lbr'!$E$22</f>
        <v>86.649681198114578</v>
      </c>
      <c r="I127" s="29">
        <f t="shared" si="34"/>
        <v>1257413.3941026642</v>
      </c>
      <c r="J127" s="29">
        <v>309295.90719443094</v>
      </c>
      <c r="K127" s="30">
        <f t="shared" si="35"/>
        <v>219339.30218159335</v>
      </c>
      <c r="L127" s="31">
        <f t="shared" si="36"/>
        <v>1786048.6034786885</v>
      </c>
    </row>
    <row r="128" spans="1:12" x14ac:dyDescent="0.25">
      <c r="A128" s="5" t="s">
        <v>146</v>
      </c>
      <c r="C128" s="25" t="s">
        <v>262</v>
      </c>
      <c r="D128" s="26">
        <v>77033</v>
      </c>
      <c r="E128" s="27" t="s">
        <v>5</v>
      </c>
      <c r="F128" s="32">
        <v>0.25909007724729149</v>
      </c>
      <c r="G128" s="28">
        <f t="shared" si="33"/>
        <v>19958.485920590607</v>
      </c>
      <c r="H128" s="33">
        <f>'Direct Lbr'!$E$22</f>
        <v>86.649681198114578</v>
      </c>
      <c r="I128" s="29">
        <f t="shared" si="34"/>
        <v>1729396.4422162345</v>
      </c>
      <c r="J128" s="29">
        <v>1162321.9827602028</v>
      </c>
      <c r="K128" s="30">
        <f t="shared" si="35"/>
        <v>404840.57949670125</v>
      </c>
      <c r="L128" s="31">
        <f t="shared" si="36"/>
        <v>3296559.0044731386</v>
      </c>
    </row>
    <row r="129" spans="1:12" x14ac:dyDescent="0.25">
      <c r="A129" s="5" t="s">
        <v>207</v>
      </c>
      <c r="C129" s="25" t="s">
        <v>208</v>
      </c>
      <c r="D129" s="26">
        <v>1</v>
      </c>
      <c r="E129" s="27" t="s">
        <v>30</v>
      </c>
      <c r="F129" s="32">
        <v>6001.8060673933096</v>
      </c>
      <c r="G129" s="28">
        <f>D129*F129</f>
        <v>6001.8060673933096</v>
      </c>
      <c r="H129" s="33">
        <f>'Direct Lbr'!$E$22</f>
        <v>86.649681198114578</v>
      </c>
      <c r="I129" s="29">
        <f>+H129*G129</f>
        <v>520054.58235254005</v>
      </c>
      <c r="J129" s="29">
        <v>0</v>
      </c>
      <c r="K129" s="30">
        <f t="shared" si="35"/>
        <v>72807.64152935562</v>
      </c>
      <c r="L129" s="31">
        <f t="shared" si="36"/>
        <v>592862.22388189565</v>
      </c>
    </row>
    <row r="130" spans="1:12" x14ac:dyDescent="0.25">
      <c r="A130" s="5" t="s">
        <v>147</v>
      </c>
      <c r="C130" s="25" t="s">
        <v>148</v>
      </c>
      <c r="D130" s="26">
        <v>6549</v>
      </c>
      <c r="E130" s="27" t="s">
        <v>30</v>
      </c>
      <c r="F130" s="32">
        <v>0.27629834262002329</v>
      </c>
      <c r="G130" s="28">
        <f t="shared" si="33"/>
        <v>1809.4778458185324</v>
      </c>
      <c r="H130" s="33">
        <f>'Direct Lbr'!$E$22</f>
        <v>86.649681198114578</v>
      </c>
      <c r="I130" s="29">
        <f t="shared" si="34"/>
        <v>156790.67847522695</v>
      </c>
      <c r="J130" s="29">
        <v>131577.25018353821</v>
      </c>
      <c r="K130" s="30">
        <f t="shared" si="35"/>
        <v>40371.510012227125</v>
      </c>
      <c r="L130" s="31">
        <f t="shared" si="36"/>
        <v>328739.43867099227</v>
      </c>
    </row>
    <row r="131" spans="1:12" x14ac:dyDescent="0.25">
      <c r="A131" s="5" t="s">
        <v>149</v>
      </c>
      <c r="C131" s="25" t="s">
        <v>150</v>
      </c>
      <c r="D131" s="26">
        <v>10</v>
      </c>
      <c r="E131" s="27" t="s">
        <v>30</v>
      </c>
      <c r="F131" s="32">
        <v>13.337346816429578</v>
      </c>
      <c r="G131" s="28">
        <f t="shared" si="33"/>
        <v>133.37346816429579</v>
      </c>
      <c r="H131" s="33">
        <f>'Direct Lbr'!$E$22</f>
        <v>86.649681198114578</v>
      </c>
      <c r="I131" s="29">
        <f t="shared" ref="I131" si="37">+H131*G131</f>
        <v>11556.768496723114</v>
      </c>
      <c r="J131" s="29">
        <v>115851.23308115621</v>
      </c>
      <c r="K131" s="30">
        <f t="shared" si="35"/>
        <v>17837.120220903107</v>
      </c>
      <c r="L131" s="31">
        <f t="shared" si="36"/>
        <v>145245.12179878243</v>
      </c>
    </row>
    <row r="132" spans="1:12" x14ac:dyDescent="0.25">
      <c r="C132" s="35"/>
      <c r="D132" s="36"/>
      <c r="E132" s="37"/>
      <c r="F132" s="38"/>
      <c r="G132" s="39"/>
      <c r="H132" s="37"/>
      <c r="I132" s="37"/>
      <c r="J132" s="37"/>
      <c r="K132" s="40"/>
      <c r="L132" s="41"/>
    </row>
    <row r="133" spans="1:12" ht="18.75" x14ac:dyDescent="0.25">
      <c r="C133" s="42" t="s">
        <v>298</v>
      </c>
      <c r="D133" s="43"/>
      <c r="E133" s="44"/>
      <c r="F133" s="45"/>
      <c r="G133" s="46"/>
      <c r="H133" s="47"/>
      <c r="I133" s="48"/>
      <c r="J133" s="47"/>
      <c r="K133" s="49"/>
      <c r="L133" s="50"/>
    </row>
    <row r="134" spans="1:12" x14ac:dyDescent="0.25">
      <c r="C134" s="35"/>
      <c r="D134" s="36"/>
      <c r="E134" s="37"/>
      <c r="F134" s="38"/>
      <c r="G134" s="39"/>
      <c r="H134" s="37"/>
      <c r="I134" s="37"/>
      <c r="J134" s="37"/>
      <c r="K134" s="40"/>
      <c r="L134" s="41"/>
    </row>
    <row r="135" spans="1:12" x14ac:dyDescent="0.25">
      <c r="A135" s="5" t="s">
        <v>151</v>
      </c>
      <c r="C135" s="25" t="s">
        <v>299</v>
      </c>
      <c r="D135" s="26">
        <v>1</v>
      </c>
      <c r="E135" s="27" t="s">
        <v>26</v>
      </c>
      <c r="F135" s="32">
        <v>26294.941135267865</v>
      </c>
      <c r="G135" s="28">
        <f>D135*F135</f>
        <v>26294.941135267865</v>
      </c>
      <c r="H135" s="33">
        <f>'Direct Lbr'!$E$22</f>
        <v>86.649681198114578</v>
      </c>
      <c r="I135" s="29">
        <f t="shared" ref="I135" si="38">+H135*G135</f>
        <v>2278448.2664941493</v>
      </c>
      <c r="J135" s="29">
        <v>146261.18587241069</v>
      </c>
      <c r="K135" s="30">
        <f>(I135+J135)*$K$9</f>
        <v>339459.32333131845</v>
      </c>
      <c r="L135" s="31">
        <f>+I135+J135+K135</f>
        <v>2764168.7756978786</v>
      </c>
    </row>
    <row r="136" spans="1:12" x14ac:dyDescent="0.25">
      <c r="C136" s="35"/>
      <c r="D136" s="36"/>
      <c r="E136" s="37"/>
      <c r="F136" s="38"/>
      <c r="G136" s="39"/>
      <c r="H136" s="37"/>
      <c r="I136" s="37"/>
      <c r="J136" s="37"/>
      <c r="K136" s="40"/>
      <c r="L136" s="41"/>
    </row>
    <row r="137" spans="1:12" ht="18.75" x14ac:dyDescent="0.25">
      <c r="C137" s="16" t="s">
        <v>152</v>
      </c>
      <c r="D137" s="43"/>
      <c r="E137" s="51"/>
      <c r="F137" s="43"/>
      <c r="G137" s="51"/>
      <c r="H137" s="51"/>
      <c r="I137" s="51"/>
      <c r="J137" s="51"/>
      <c r="K137" s="52"/>
      <c r="L137" s="53"/>
    </row>
    <row r="138" spans="1:12" x14ac:dyDescent="0.25">
      <c r="C138" s="35"/>
      <c r="D138" s="36"/>
      <c r="E138" s="37"/>
      <c r="F138" s="38"/>
      <c r="G138" s="39"/>
      <c r="H138" s="37"/>
      <c r="I138" s="37"/>
      <c r="J138" s="37"/>
      <c r="K138" s="40"/>
      <c r="L138" s="41"/>
    </row>
    <row r="139" spans="1:12" x14ac:dyDescent="0.25">
      <c r="A139" s="5" t="s">
        <v>153</v>
      </c>
      <c r="C139" s="25" t="s">
        <v>154</v>
      </c>
      <c r="D139" s="26">
        <v>26</v>
      </c>
      <c r="E139" s="27" t="s">
        <v>30</v>
      </c>
      <c r="F139" s="32">
        <v>400.1204044928873</v>
      </c>
      <c r="G139" s="28">
        <f t="shared" ref="G139:G140" si="39">D139*F139</f>
        <v>10403.13051681507</v>
      </c>
      <c r="H139" s="33">
        <f>'Direct Lbr'!$E$22</f>
        <v>86.649681198114578</v>
      </c>
      <c r="I139" s="29">
        <f t="shared" ref="I139:I140" si="40">+H139*G139</f>
        <v>901427.9427444028</v>
      </c>
      <c r="J139" s="29">
        <v>75303.301502751536</v>
      </c>
      <c r="K139" s="30">
        <f>(I139+J139)*$K$9</f>
        <v>136742.37419460161</v>
      </c>
      <c r="L139" s="31">
        <f>+I139+J139+K139</f>
        <v>1113473.6184417559</v>
      </c>
    </row>
    <row r="140" spans="1:12" x14ac:dyDescent="0.25">
      <c r="A140" s="5" t="s">
        <v>155</v>
      </c>
      <c r="C140" s="25" t="s">
        <v>156</v>
      </c>
      <c r="D140" s="26">
        <v>4</v>
      </c>
      <c r="E140" s="27" t="s">
        <v>30</v>
      </c>
      <c r="F140" s="32">
        <v>133.37346816429579</v>
      </c>
      <c r="G140" s="28">
        <f t="shared" si="39"/>
        <v>533.49387265718315</v>
      </c>
      <c r="H140" s="33">
        <f>'Direct Lbr'!$E$22</f>
        <v>86.649681198114578</v>
      </c>
      <c r="I140" s="29">
        <f t="shared" si="40"/>
        <v>46227.073986892457</v>
      </c>
      <c r="J140" s="29">
        <v>11585.123308115622</v>
      </c>
      <c r="K140" s="30">
        <f>(I140+J140)*$K$9</f>
        <v>8093.7076213011323</v>
      </c>
      <c r="L140" s="31">
        <f>+I140+J140+K140</f>
        <v>65905.904916309213</v>
      </c>
    </row>
    <row r="141" spans="1:12" x14ac:dyDescent="0.25">
      <c r="C141" s="25"/>
      <c r="D141" s="26"/>
      <c r="E141" s="27"/>
      <c r="F141" s="28"/>
      <c r="G141" s="28"/>
      <c r="H141" s="29"/>
      <c r="I141" s="29"/>
      <c r="J141" s="29"/>
      <c r="K141" s="30"/>
      <c r="L141" s="31"/>
    </row>
    <row r="142" spans="1:12" ht="15.75" thickBot="1" x14ac:dyDescent="0.3">
      <c r="C142" s="54"/>
      <c r="D142" s="55"/>
      <c r="E142" s="56"/>
      <c r="F142" s="57"/>
      <c r="G142" s="57"/>
      <c r="H142" s="58"/>
      <c r="I142" s="58"/>
      <c r="J142" s="58"/>
      <c r="K142" s="59"/>
      <c r="L142" s="60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967E0-B840-4C60-BA04-2FB8221C993C}">
  <dimension ref="C11:O24"/>
  <sheetViews>
    <sheetView showGridLines="0" zoomScale="130" zoomScaleNormal="130" workbookViewId="0">
      <selection activeCell="C17" sqref="C17"/>
    </sheetView>
  </sheetViews>
  <sheetFormatPr defaultRowHeight="15" x14ac:dyDescent="0.25"/>
  <cols>
    <col min="3" max="3" width="23.42578125" bestFit="1" customWidth="1"/>
    <col min="4" max="4" width="14.28515625" style="64" customWidth="1"/>
    <col min="5" max="5" width="11.42578125" customWidth="1"/>
    <col min="6" max="6" width="15.5703125" bestFit="1" customWidth="1"/>
    <col min="7" max="7" width="14.42578125" bestFit="1" customWidth="1"/>
    <col min="8" max="8" width="16.5703125" customWidth="1"/>
    <col min="10" max="10" width="23.42578125" customWidth="1"/>
    <col min="11" max="11" width="9.85546875" bestFit="1" customWidth="1"/>
    <col min="12" max="12" width="9.42578125" bestFit="1" customWidth="1"/>
    <col min="13" max="13" width="14.5703125" customWidth="1"/>
    <col min="14" max="14" width="12.7109375" bestFit="1" customWidth="1"/>
    <col min="15" max="15" width="14.42578125" bestFit="1" customWidth="1"/>
  </cols>
  <sheetData>
    <row r="11" spans="3:15" ht="19.5" thickBot="1" x14ac:dyDescent="0.3">
      <c r="C11" s="65" t="s">
        <v>165</v>
      </c>
      <c r="D11" s="66"/>
      <c r="E11" s="66"/>
      <c r="F11" s="67"/>
      <c r="G11" s="68">
        <v>0.14000000000000001</v>
      </c>
      <c r="H11" s="69"/>
      <c r="J11" s="65" t="s">
        <v>260</v>
      </c>
      <c r="K11" s="66"/>
      <c r="L11" s="66"/>
      <c r="M11" s="67"/>
      <c r="N11" s="68">
        <v>0.14000000000000001</v>
      </c>
      <c r="O11" s="69"/>
    </row>
    <row r="12" spans="3:15" ht="15.75" x14ac:dyDescent="0.25">
      <c r="C12" s="10" t="s">
        <v>167</v>
      </c>
      <c r="D12" s="12" t="s">
        <v>2</v>
      </c>
      <c r="E12" s="12" t="s">
        <v>166</v>
      </c>
      <c r="F12" s="14" t="s">
        <v>255</v>
      </c>
      <c r="G12" s="14" t="s">
        <v>253</v>
      </c>
      <c r="H12" s="15" t="s">
        <v>164</v>
      </c>
      <c r="J12" s="10" t="s">
        <v>167</v>
      </c>
      <c r="K12" s="12" t="s">
        <v>2</v>
      </c>
      <c r="L12" s="12" t="s">
        <v>166</v>
      </c>
      <c r="M12" s="14" t="s">
        <v>255</v>
      </c>
      <c r="N12" s="14" t="s">
        <v>253</v>
      </c>
      <c r="O12" s="15" t="s">
        <v>164</v>
      </c>
    </row>
    <row r="13" spans="3:15" x14ac:dyDescent="0.25">
      <c r="C13" s="70"/>
      <c r="D13" s="71"/>
      <c r="E13" s="72"/>
      <c r="F13" s="73"/>
      <c r="G13" s="73"/>
      <c r="H13" s="74"/>
      <c r="J13" s="70"/>
      <c r="K13" s="75"/>
      <c r="L13" s="76"/>
      <c r="M13" s="77"/>
      <c r="N13" s="77"/>
      <c r="O13" s="78"/>
    </row>
    <row r="14" spans="3:15" x14ac:dyDescent="0.25">
      <c r="C14" s="70" t="s">
        <v>237</v>
      </c>
      <c r="D14" s="79">
        <v>49546.67226575574</v>
      </c>
      <c r="E14" s="80">
        <v>98.53261599113921</v>
      </c>
      <c r="F14" s="81">
        <f>D14*E14</f>
        <v>4881963.2320005372</v>
      </c>
      <c r="G14" s="81">
        <f>+F14*$G$11</f>
        <v>683474.85248007532</v>
      </c>
      <c r="H14" s="82">
        <f>+F14+G14</f>
        <v>5565438.0844806125</v>
      </c>
      <c r="J14" s="70" t="s">
        <v>202</v>
      </c>
      <c r="K14" s="83">
        <v>6706.445248273596</v>
      </c>
      <c r="L14" s="80">
        <v>98.53261599113921</v>
      </c>
      <c r="M14" s="81">
        <f>K14*L14</f>
        <v>660803.59431374248</v>
      </c>
      <c r="N14" s="81">
        <f>+M14*$N$11</f>
        <v>92512.50320392396</v>
      </c>
      <c r="O14" s="82">
        <f>+M14+N14</f>
        <v>753316.09751766641</v>
      </c>
    </row>
    <row r="15" spans="3:15" x14ac:dyDescent="0.25">
      <c r="C15" s="70" t="s">
        <v>238</v>
      </c>
      <c r="D15" s="79">
        <v>135469.97199046801</v>
      </c>
      <c r="E15" s="80">
        <v>91.714011958924701</v>
      </c>
      <c r="F15" s="81">
        <f>D15*E15</f>
        <v>12424494.631208977</v>
      </c>
      <c r="G15" s="81">
        <f>+F15*$G$11</f>
        <v>1739429.248369257</v>
      </c>
      <c r="H15" s="82">
        <f>+F15+G15</f>
        <v>14163923.879578233</v>
      </c>
      <c r="J15" s="70" t="s">
        <v>203</v>
      </c>
      <c r="K15" s="83">
        <v>74002.519161164542</v>
      </c>
      <c r="L15" s="80">
        <v>91.595949324472571</v>
      </c>
      <c r="M15" s="81">
        <f>K15*L15</f>
        <v>6778330.9949693382</v>
      </c>
      <c r="N15" s="81">
        <f t="shared" ref="N15" si="0">+M15*$N$11</f>
        <v>948966.33929570741</v>
      </c>
      <c r="O15" s="82">
        <f>+M15+N15</f>
        <v>7727297.3342650458</v>
      </c>
    </row>
    <row r="16" spans="3:15" x14ac:dyDescent="0.25">
      <c r="C16" s="70" t="s">
        <v>239</v>
      </c>
      <c r="D16" s="79">
        <v>135469.97199046801</v>
      </c>
      <c r="E16" s="80">
        <v>86.164678625591378</v>
      </c>
      <c r="F16" s="81">
        <f>D16*E16</f>
        <v>11672726.599976541</v>
      </c>
      <c r="G16" s="81">
        <f>+F16*$G$11</f>
        <v>1634181.7239967159</v>
      </c>
      <c r="H16" s="82">
        <f>+F16+G16</f>
        <v>13306908.323973257</v>
      </c>
      <c r="J16" s="70"/>
      <c r="K16" s="75"/>
      <c r="L16" s="76"/>
      <c r="M16" s="77"/>
      <c r="N16" s="77"/>
      <c r="O16" s="78"/>
    </row>
    <row r="17" spans="3:15" x14ac:dyDescent="0.25">
      <c r="C17" s="70" t="s">
        <v>168</v>
      </c>
      <c r="D17" s="79">
        <v>104681.34199263438</v>
      </c>
      <c r="E17" s="80">
        <v>83.390011958924717</v>
      </c>
      <c r="F17" s="81">
        <f>D17*E17</f>
        <v>8729378.3606420681</v>
      </c>
      <c r="G17" s="81">
        <f>+F17*$G$11</f>
        <v>1222112.9704898896</v>
      </c>
      <c r="H17" s="82">
        <f>+F17+G17</f>
        <v>9951491.3311319575</v>
      </c>
      <c r="J17" s="70"/>
      <c r="K17" s="75"/>
      <c r="L17" s="76"/>
      <c r="M17" s="77"/>
      <c r="N17" s="77"/>
      <c r="O17" s="78"/>
    </row>
    <row r="18" spans="3:15" x14ac:dyDescent="0.25">
      <c r="C18" s="70" t="s">
        <v>169</v>
      </c>
      <c r="D18" s="79">
        <v>98523.615993067666</v>
      </c>
      <c r="E18" s="80">
        <v>77.840678625591366</v>
      </c>
      <c r="F18" s="81">
        <f>D18*E18</f>
        <v>7669145.1295475541</v>
      </c>
      <c r="G18" s="81">
        <f>+F18*$G$11</f>
        <v>1073680.3181366576</v>
      </c>
      <c r="H18" s="82">
        <f>+F18+G18</f>
        <v>8742825.4476842117</v>
      </c>
      <c r="J18" s="70"/>
      <c r="K18" s="75"/>
      <c r="L18" s="76"/>
      <c r="M18" s="77"/>
      <c r="N18" s="77"/>
      <c r="O18" s="78"/>
    </row>
    <row r="19" spans="3:15" x14ac:dyDescent="0.25">
      <c r="C19" s="70"/>
      <c r="D19" s="79"/>
      <c r="E19" s="76"/>
      <c r="F19" s="81"/>
      <c r="G19" s="81"/>
      <c r="H19" s="82"/>
      <c r="J19" s="70"/>
      <c r="K19" s="75"/>
      <c r="L19" s="76"/>
      <c r="M19" s="77"/>
      <c r="N19" s="77"/>
      <c r="O19" s="78"/>
    </row>
    <row r="20" spans="3:15" x14ac:dyDescent="0.25">
      <c r="C20" s="70" t="s">
        <v>305</v>
      </c>
      <c r="D20" s="79">
        <v>87281.929038732284</v>
      </c>
      <c r="E20" s="80">
        <v>86.649681198114578</v>
      </c>
      <c r="F20" s="81">
        <f>D20*E20</f>
        <v>7562951.3255626112</v>
      </c>
      <c r="G20" s="81">
        <f>+F20*$G$11</f>
        <v>1058813.1855787656</v>
      </c>
      <c r="H20" s="82">
        <f>+F20+G20</f>
        <v>8621764.5111413766</v>
      </c>
      <c r="J20" s="70"/>
      <c r="K20" s="75"/>
      <c r="L20" s="76"/>
      <c r="M20" s="77"/>
      <c r="N20" s="77"/>
      <c r="O20" s="78"/>
    </row>
    <row r="21" spans="3:15" x14ac:dyDescent="0.25">
      <c r="C21" s="70"/>
      <c r="D21" s="84"/>
      <c r="E21" s="76"/>
      <c r="F21" s="77"/>
      <c r="G21" s="77"/>
      <c r="H21" s="78"/>
      <c r="J21" s="70"/>
      <c r="K21" s="75"/>
      <c r="L21" s="76"/>
      <c r="M21" s="77"/>
      <c r="N21" s="77"/>
      <c r="O21" s="78"/>
    </row>
    <row r="22" spans="3:15" ht="19.5" thickBot="1" x14ac:dyDescent="0.3">
      <c r="C22" s="85" t="s">
        <v>164</v>
      </c>
      <c r="D22" s="86">
        <f>SUM(D14:D20)</f>
        <v>610973.50327112607</v>
      </c>
      <c r="E22" s="87">
        <f>+F22/D22</f>
        <v>86.649681198114578</v>
      </c>
      <c r="F22" s="88">
        <f>SUM(F14:F20)</f>
        <v>52940659.278938286</v>
      </c>
      <c r="G22" s="88">
        <f>SUM(G14:G20)</f>
        <v>7411692.2990513602</v>
      </c>
      <c r="H22" s="88">
        <f>SUM(H14:H20)</f>
        <v>60352351.577989653</v>
      </c>
      <c r="J22" s="85" t="s">
        <v>164</v>
      </c>
      <c r="K22" s="86">
        <f>SUM(K14:K15)</f>
        <v>80708.964409438136</v>
      </c>
      <c r="L22" s="87">
        <f>+O22/K22</f>
        <v>105.07647438964023</v>
      </c>
      <c r="M22" s="88">
        <f>SUM(M14:M15)</f>
        <v>7439134.5892830808</v>
      </c>
      <c r="N22" s="88">
        <f>SUM(N14:N15)</f>
        <v>1041478.8424996313</v>
      </c>
      <c r="O22" s="88">
        <f>SUM(O14:O15)</f>
        <v>8480613.4317827113</v>
      </c>
    </row>
    <row r="24" spans="3:15" x14ac:dyDescent="0.25">
      <c r="D24" s="89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F7BB-0E78-4E4B-AC36-33A97B5EF068}">
  <dimension ref="C11:H32"/>
  <sheetViews>
    <sheetView showGridLines="0" topLeftCell="A7" zoomScale="115" zoomScaleNormal="115" workbookViewId="0">
      <selection activeCell="C24" sqref="C24"/>
    </sheetView>
  </sheetViews>
  <sheetFormatPr defaultRowHeight="15" x14ac:dyDescent="0.25"/>
  <cols>
    <col min="3" max="3" width="22" customWidth="1"/>
    <col min="4" max="4" width="17.85546875" customWidth="1"/>
    <col min="5" max="5" width="16" customWidth="1"/>
    <col min="6" max="6" width="18" bestFit="1" customWidth="1"/>
    <col min="7" max="7" width="16" customWidth="1"/>
    <col min="8" max="8" width="21" customWidth="1"/>
  </cols>
  <sheetData>
    <row r="11" spans="3:8" ht="19.5" thickBot="1" x14ac:dyDescent="0.3">
      <c r="C11" s="65" t="s">
        <v>187</v>
      </c>
      <c r="D11" s="93"/>
      <c r="E11" s="93"/>
      <c r="F11" s="67"/>
      <c r="G11" s="68">
        <v>0.14000000000000001</v>
      </c>
      <c r="H11" s="94"/>
    </row>
    <row r="12" spans="3:8" ht="15.75" x14ac:dyDescent="0.25">
      <c r="C12" s="90" t="s">
        <v>167</v>
      </c>
      <c r="D12" s="91" t="s">
        <v>2</v>
      </c>
      <c r="E12" s="91" t="s">
        <v>166</v>
      </c>
      <c r="F12" s="14" t="s">
        <v>255</v>
      </c>
      <c r="G12" s="14" t="s">
        <v>253</v>
      </c>
      <c r="H12" s="92" t="s">
        <v>164</v>
      </c>
    </row>
    <row r="13" spans="3:8" x14ac:dyDescent="0.25">
      <c r="C13" s="70"/>
      <c r="D13" s="72"/>
      <c r="E13" s="72"/>
      <c r="F13" s="73"/>
      <c r="G13" s="73"/>
      <c r="H13" s="74"/>
    </row>
    <row r="14" spans="3:8" x14ac:dyDescent="0.25">
      <c r="C14" s="70" t="s">
        <v>189</v>
      </c>
      <c r="D14" s="83">
        <v>8948.4535023160679</v>
      </c>
      <c r="E14" s="80">
        <v>258.32385305320571</v>
      </c>
      <c r="F14" s="81">
        <f>D14*E14</f>
        <v>2311598.9875857397</v>
      </c>
      <c r="G14" s="81">
        <f t="shared" ref="G14:G30" si="0">+F14*$G$11</f>
        <v>323623.85826200357</v>
      </c>
      <c r="H14" s="82">
        <f t="shared" ref="H14:H29" si="1">+F14+G14</f>
        <v>2635222.8458477431</v>
      </c>
    </row>
    <row r="15" spans="3:8" x14ac:dyDescent="0.25">
      <c r="C15" s="70" t="s">
        <v>306</v>
      </c>
      <c r="D15" s="83">
        <v>8948.4535023160679</v>
      </c>
      <c r="E15" s="80">
        <v>227.81328811159688</v>
      </c>
      <c r="F15" s="81">
        <f t="shared" ref="F15:F30" si="2">D15*E15</f>
        <v>2038576.6158763585</v>
      </c>
      <c r="G15" s="81">
        <f t="shared" si="0"/>
        <v>285400.72622269019</v>
      </c>
      <c r="H15" s="82">
        <f t="shared" si="1"/>
        <v>2323977.3420990487</v>
      </c>
    </row>
    <row r="16" spans="3:8" x14ac:dyDescent="0.25">
      <c r="C16" s="70" t="s">
        <v>307</v>
      </c>
      <c r="D16" s="83">
        <v>13412.890496547192</v>
      </c>
      <c r="E16" s="80">
        <v>166.79215822837909</v>
      </c>
      <c r="F16" s="81">
        <f t="shared" si="2"/>
        <v>2237164.9540000213</v>
      </c>
      <c r="G16" s="81">
        <f t="shared" si="0"/>
        <v>313203.09356000304</v>
      </c>
      <c r="H16" s="82">
        <f t="shared" si="1"/>
        <v>2550368.0475600245</v>
      </c>
    </row>
    <row r="17" spans="3:8" x14ac:dyDescent="0.25">
      <c r="C17" s="70" t="s">
        <v>308</v>
      </c>
      <c r="D17" s="83">
        <v>13412.890496547192</v>
      </c>
      <c r="E17" s="80">
        <v>156.24785032631019</v>
      </c>
      <c r="F17" s="81">
        <f t="shared" si="2"/>
        <v>2095735.306747694</v>
      </c>
      <c r="G17" s="81">
        <f t="shared" si="0"/>
        <v>293402.9429446772</v>
      </c>
      <c r="H17" s="82">
        <f t="shared" si="1"/>
        <v>2389138.2496923711</v>
      </c>
    </row>
    <row r="18" spans="3:8" x14ac:dyDescent="0.25">
      <c r="C18" s="70" t="s">
        <v>190</v>
      </c>
      <c r="D18" s="83">
        <v>22361.34399886326</v>
      </c>
      <c r="E18" s="80">
        <v>163.87549156171244</v>
      </c>
      <c r="F18" s="81">
        <f t="shared" si="2"/>
        <v>3664476.239794265</v>
      </c>
      <c r="G18" s="81">
        <f t="shared" si="0"/>
        <v>513026.67357119714</v>
      </c>
      <c r="H18" s="82">
        <f t="shared" si="1"/>
        <v>4177502.9133654623</v>
      </c>
    </row>
    <row r="19" spans="3:8" x14ac:dyDescent="0.25">
      <c r="C19" s="70" t="s">
        <v>191</v>
      </c>
      <c r="D19" s="83">
        <v>26825.780993094384</v>
      </c>
      <c r="E19" s="80">
        <v>148.62020909090799</v>
      </c>
      <c r="F19" s="81">
        <f t="shared" si="2"/>
        <v>3986853.1802205928</v>
      </c>
      <c r="G19" s="81">
        <f t="shared" si="0"/>
        <v>558159.44523088308</v>
      </c>
      <c r="H19" s="82">
        <f t="shared" si="1"/>
        <v>4545012.6254514754</v>
      </c>
    </row>
    <row r="20" spans="3:8" x14ac:dyDescent="0.25">
      <c r="C20" s="70" t="s">
        <v>192</v>
      </c>
      <c r="D20" s="83">
        <v>13412.890496547192</v>
      </c>
      <c r="E20" s="80">
        <v>140.9925678555058</v>
      </c>
      <c r="F20" s="81">
        <f t="shared" si="2"/>
        <v>1891117.8734728987</v>
      </c>
      <c r="G20" s="81">
        <f t="shared" si="0"/>
        <v>264756.50228620582</v>
      </c>
      <c r="H20" s="82">
        <f t="shared" si="1"/>
        <v>2155874.3757591047</v>
      </c>
    </row>
    <row r="21" spans="3:8" x14ac:dyDescent="0.25">
      <c r="C21" s="70" t="s">
        <v>193</v>
      </c>
      <c r="D21" s="83">
        <v>8277.8089774887085</v>
      </c>
      <c r="E21" s="80">
        <v>140.9925678555058</v>
      </c>
      <c r="F21" s="81">
        <f t="shared" si="2"/>
        <v>1167109.5439534918</v>
      </c>
      <c r="G21" s="81">
        <f t="shared" si="0"/>
        <v>163395.33615348887</v>
      </c>
      <c r="H21" s="82">
        <f t="shared" si="1"/>
        <v>1330504.8801069807</v>
      </c>
    </row>
    <row r="22" spans="3:8" x14ac:dyDescent="0.25">
      <c r="C22" s="70" t="s">
        <v>194</v>
      </c>
      <c r="D22" s="83">
        <v>8277.8089774887085</v>
      </c>
      <c r="E22" s="80">
        <v>194.3860565033213</v>
      </c>
      <c r="F22" s="81">
        <f t="shared" si="2"/>
        <v>1609090.6436218205</v>
      </c>
      <c r="G22" s="81">
        <f t="shared" si="0"/>
        <v>225272.69010705489</v>
      </c>
      <c r="H22" s="82">
        <f t="shared" si="1"/>
        <v>1834363.3337288755</v>
      </c>
    </row>
    <row r="23" spans="3:8" x14ac:dyDescent="0.25">
      <c r="C23" s="70" t="s">
        <v>195</v>
      </c>
      <c r="D23" s="83">
        <v>6706.445248273596</v>
      </c>
      <c r="E23" s="80">
        <v>133.36492662010355</v>
      </c>
      <c r="F23" s="81">
        <f t="shared" si="2"/>
        <v>894404.57841775019</v>
      </c>
      <c r="G23" s="81">
        <f t="shared" si="0"/>
        <v>125216.64097848504</v>
      </c>
      <c r="H23" s="82">
        <f t="shared" si="1"/>
        <v>1019621.2193962352</v>
      </c>
    </row>
    <row r="24" spans="3:8" x14ac:dyDescent="0.25">
      <c r="C24" s="70" t="s">
        <v>196</v>
      </c>
      <c r="D24" s="83">
        <v>27496.425517921736</v>
      </c>
      <c r="E24" s="80">
        <v>110.48200291389693</v>
      </c>
      <c r="F24" s="81">
        <f t="shared" si="2"/>
        <v>3037860.1641927795</v>
      </c>
      <c r="G24" s="81">
        <f t="shared" si="0"/>
        <v>425300.42298698914</v>
      </c>
      <c r="H24" s="82">
        <f t="shared" si="1"/>
        <v>3463160.5871797688</v>
      </c>
    </row>
    <row r="25" spans="3:8" x14ac:dyDescent="0.25">
      <c r="C25" s="70" t="s">
        <v>197</v>
      </c>
      <c r="D25" s="83">
        <v>6706.445248273596</v>
      </c>
      <c r="E25" s="80">
        <v>140.9925678555058</v>
      </c>
      <c r="F25" s="81">
        <f t="shared" si="2"/>
        <v>945558.93673644937</v>
      </c>
      <c r="G25" s="81">
        <f t="shared" si="0"/>
        <v>132378.25114310291</v>
      </c>
      <c r="H25" s="82">
        <f t="shared" si="1"/>
        <v>1077937.1878795524</v>
      </c>
    </row>
    <row r="26" spans="3:8" x14ac:dyDescent="0.25">
      <c r="C26" s="70" t="s">
        <v>198</v>
      </c>
      <c r="D26" s="83">
        <v>40238.671489641565</v>
      </c>
      <c r="E26" s="80">
        <v>118.10964414929919</v>
      </c>
      <c r="F26" s="81">
        <f t="shared" si="2"/>
        <v>4752575.1706821155</v>
      </c>
      <c r="G26" s="81">
        <f t="shared" si="0"/>
        <v>665360.52389549627</v>
      </c>
      <c r="H26" s="82">
        <f t="shared" si="1"/>
        <v>5417935.694577612</v>
      </c>
    </row>
    <row r="27" spans="3:8" x14ac:dyDescent="0.25">
      <c r="C27" s="70" t="s">
        <v>309</v>
      </c>
      <c r="D27" s="83">
        <v>10059.667872410391</v>
      </c>
      <c r="E27" s="80">
        <v>133.36492662010357</v>
      </c>
      <c r="F27" s="81">
        <f t="shared" si="2"/>
        <v>1341606.8676266253</v>
      </c>
      <c r="G27" s="81">
        <f t="shared" si="0"/>
        <v>187824.96146772755</v>
      </c>
      <c r="H27" s="82">
        <f t="shared" si="1"/>
        <v>1529431.8290943529</v>
      </c>
    </row>
    <row r="28" spans="3:8" x14ac:dyDescent="0.25">
      <c r="C28" s="70" t="s">
        <v>199</v>
      </c>
      <c r="D28" s="83">
        <v>6706.445248273596</v>
      </c>
      <c r="E28" s="80">
        <v>84.548022713529363</v>
      </c>
      <c r="F28" s="81">
        <f t="shared" si="2"/>
        <v>567016.68517807708</v>
      </c>
      <c r="G28" s="81">
        <f t="shared" si="0"/>
        <v>79382.335924930798</v>
      </c>
      <c r="H28" s="82">
        <f t="shared" si="1"/>
        <v>646399.02110300784</v>
      </c>
    </row>
    <row r="29" spans="3:8" x14ac:dyDescent="0.25">
      <c r="C29" s="70" t="s">
        <v>200</v>
      </c>
      <c r="D29" s="83">
        <v>13412.890496547192</v>
      </c>
      <c r="E29" s="80">
        <v>79.971437972288058</v>
      </c>
      <c r="F29" s="81">
        <f t="shared" si="2"/>
        <v>1072648.1403737157</v>
      </c>
      <c r="G29" s="81">
        <f t="shared" si="0"/>
        <v>150170.73965232022</v>
      </c>
      <c r="H29" s="82">
        <f t="shared" si="1"/>
        <v>1222818.8800260359</v>
      </c>
    </row>
    <row r="30" spans="3:8" x14ac:dyDescent="0.25">
      <c r="C30" s="70" t="s">
        <v>201</v>
      </c>
      <c r="D30" s="83">
        <v>26825.780993094384</v>
      </c>
      <c r="E30" s="80">
        <v>72.343796736885835</v>
      </c>
      <c r="F30" s="81">
        <f t="shared" si="2"/>
        <v>1940678.8474726356</v>
      </c>
      <c r="G30" s="81">
        <f t="shared" si="0"/>
        <v>271695.03864616901</v>
      </c>
      <c r="H30" s="82">
        <f>+F30+G30</f>
        <v>2212373.8861188046</v>
      </c>
    </row>
    <row r="31" spans="3:8" x14ac:dyDescent="0.25">
      <c r="C31" s="70"/>
      <c r="D31" s="76"/>
      <c r="E31" s="80"/>
      <c r="F31" s="95"/>
      <c r="G31" s="95"/>
      <c r="H31" s="96"/>
    </row>
    <row r="32" spans="3:8" ht="18.75" x14ac:dyDescent="0.3">
      <c r="C32" s="119" t="s">
        <v>225</v>
      </c>
      <c r="D32" s="97">
        <f>+SUM(D14:D30)</f>
        <v>262031.09355564482</v>
      </c>
      <c r="E32" s="98">
        <f>+H32/D32</f>
        <v>154.68256980112619</v>
      </c>
      <c r="F32" s="99">
        <f>+SUM(F14:F30)</f>
        <v>35554072.73595304</v>
      </c>
      <c r="G32" s="99">
        <f>+SUM(G14:G30)</f>
        <v>4977570.1830334244</v>
      </c>
      <c r="H32" s="99">
        <f>+SUM(H14:H30)</f>
        <v>40531642.918986455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561F3-A4D4-4F63-AA0A-C1C262B3A5E9}">
  <dimension ref="C11:H26"/>
  <sheetViews>
    <sheetView showGridLines="0" zoomScale="115" zoomScaleNormal="115" workbookViewId="0">
      <selection activeCell="C22" sqref="A22:XFD22"/>
    </sheetView>
  </sheetViews>
  <sheetFormatPr defaultRowHeight="15" x14ac:dyDescent="0.25"/>
  <cols>
    <col min="3" max="3" width="43.28515625" customWidth="1"/>
    <col min="4" max="5" width="12.42578125" customWidth="1"/>
    <col min="6" max="6" width="14.42578125" bestFit="1" customWidth="1"/>
    <col min="7" max="7" width="12.42578125" customWidth="1"/>
    <col min="8" max="8" width="16" bestFit="1" customWidth="1"/>
  </cols>
  <sheetData>
    <row r="11" spans="3:8" ht="19.5" thickBot="1" x14ac:dyDescent="0.3">
      <c r="C11" s="65" t="s">
        <v>188</v>
      </c>
      <c r="D11" s="66"/>
      <c r="E11" s="66"/>
      <c r="F11" s="67"/>
      <c r="G11" s="68">
        <v>0.14000000000000001</v>
      </c>
      <c r="H11" s="69"/>
    </row>
    <row r="12" spans="3:8" ht="15.75" x14ac:dyDescent="0.25">
      <c r="C12" s="10" t="s">
        <v>167</v>
      </c>
      <c r="D12" s="12" t="s">
        <v>2</v>
      </c>
      <c r="E12" s="12" t="s">
        <v>166</v>
      </c>
      <c r="F12" s="14" t="s">
        <v>255</v>
      </c>
      <c r="G12" s="14" t="s">
        <v>253</v>
      </c>
      <c r="H12" s="15" t="s">
        <v>164</v>
      </c>
    </row>
    <row r="13" spans="3:8" x14ac:dyDescent="0.25">
      <c r="C13" s="70"/>
      <c r="D13" s="72"/>
      <c r="E13" s="72"/>
      <c r="F13" s="73"/>
      <c r="G13" s="73"/>
      <c r="H13" s="74"/>
    </row>
    <row r="14" spans="3:8" x14ac:dyDescent="0.25">
      <c r="C14" s="100" t="s">
        <v>249</v>
      </c>
      <c r="D14" s="83">
        <v>20119.335744820783</v>
      </c>
      <c r="E14" s="80">
        <v>105.90541817265562</v>
      </c>
      <c r="F14" s="81">
        <f>D14*E14</f>
        <v>2130746.6654113028</v>
      </c>
      <c r="G14" s="81">
        <f>F14*$G$11</f>
        <v>298304.53315758239</v>
      </c>
      <c r="H14" s="82">
        <f t="shared" ref="H14:H23" si="0">+F14+G14</f>
        <v>2429051.1985688852</v>
      </c>
    </row>
    <row r="15" spans="3:8" x14ac:dyDescent="0.25">
      <c r="C15" s="100" t="s">
        <v>240</v>
      </c>
      <c r="D15" s="83">
        <v>6706.4452482735942</v>
      </c>
      <c r="E15" s="80">
        <v>84.659282657805903</v>
      </c>
      <c r="F15" s="81">
        <f t="shared" ref="F15:F24" si="1">D15*E15</f>
        <v>567762.84390269348</v>
      </c>
      <c r="G15" s="81">
        <f t="shared" ref="G15:G24" si="2">F15*$G$11</f>
        <v>79486.798146377099</v>
      </c>
      <c r="H15" s="82">
        <f t="shared" si="0"/>
        <v>647249.64204907056</v>
      </c>
    </row>
    <row r="16" spans="3:8" x14ac:dyDescent="0.25">
      <c r="C16" s="100" t="s">
        <v>241</v>
      </c>
      <c r="D16" s="83">
        <v>13412.890496547188</v>
      </c>
      <c r="E16" s="80">
        <v>84.659282657805903</v>
      </c>
      <c r="F16" s="81">
        <f t="shared" si="1"/>
        <v>1135525.687805387</v>
      </c>
      <c r="G16" s="81">
        <f t="shared" si="2"/>
        <v>158973.5962927542</v>
      </c>
      <c r="H16" s="82">
        <f t="shared" si="0"/>
        <v>1294499.2840981411</v>
      </c>
    </row>
    <row r="17" spans="3:8" x14ac:dyDescent="0.25">
      <c r="C17" s="100" t="s">
        <v>242</v>
      </c>
      <c r="D17" s="83">
        <v>6706.4452482735942</v>
      </c>
      <c r="E17" s="80">
        <v>98.532615991139238</v>
      </c>
      <c r="F17" s="81">
        <f t="shared" si="1"/>
        <v>660803.59431374248</v>
      </c>
      <c r="G17" s="81">
        <f t="shared" si="2"/>
        <v>92512.50320392396</v>
      </c>
      <c r="H17" s="82">
        <f t="shared" si="0"/>
        <v>753316.09751766641</v>
      </c>
    </row>
    <row r="18" spans="3:8" x14ac:dyDescent="0.25">
      <c r="C18" s="100" t="s">
        <v>243</v>
      </c>
      <c r="D18" s="83">
        <v>33532.226241367971</v>
      </c>
      <c r="E18" s="80">
        <v>98.532615991139238</v>
      </c>
      <c r="F18" s="81">
        <f t="shared" si="1"/>
        <v>3304017.9715687125</v>
      </c>
      <c r="G18" s="81">
        <f t="shared" si="2"/>
        <v>462562.51601961977</v>
      </c>
      <c r="H18" s="82">
        <f t="shared" si="0"/>
        <v>3766580.487588332</v>
      </c>
    </row>
    <row r="19" spans="3:8" x14ac:dyDescent="0.25">
      <c r="C19" s="100" t="s">
        <v>244</v>
      </c>
      <c r="D19" s="83">
        <v>67064.452482735942</v>
      </c>
      <c r="E19" s="80">
        <v>86.04661599113922</v>
      </c>
      <c r="F19" s="81">
        <f t="shared" si="1"/>
        <v>5770669.1894379826</v>
      </c>
      <c r="G19" s="81">
        <f t="shared" si="2"/>
        <v>807893.68652131769</v>
      </c>
      <c r="H19" s="82">
        <f t="shared" si="0"/>
        <v>6578562.8759593004</v>
      </c>
    </row>
    <row r="20" spans="3:8" x14ac:dyDescent="0.25">
      <c r="C20" s="100" t="s">
        <v>245</v>
      </c>
      <c r="D20" s="83">
        <v>80477.34297928313</v>
      </c>
      <c r="E20" s="80">
        <v>86.046615991139234</v>
      </c>
      <c r="F20" s="81">
        <f t="shared" si="1"/>
        <v>6924803.0273255808</v>
      </c>
      <c r="G20" s="81">
        <f t="shared" si="2"/>
        <v>969472.42382558144</v>
      </c>
      <c r="H20" s="82">
        <f t="shared" si="0"/>
        <v>7894275.4511511624</v>
      </c>
    </row>
    <row r="21" spans="3:8" x14ac:dyDescent="0.25">
      <c r="C21" s="100" t="s">
        <v>246</v>
      </c>
      <c r="D21" s="83">
        <v>13412.890496547188</v>
      </c>
      <c r="E21" s="80">
        <v>86.04661599113922</v>
      </c>
      <c r="F21" s="81">
        <f t="shared" si="1"/>
        <v>1154133.8378875966</v>
      </c>
      <c r="G21" s="81">
        <f t="shared" si="2"/>
        <v>161578.73730426354</v>
      </c>
      <c r="H21" s="82">
        <f t="shared" si="0"/>
        <v>1315712.5751918601</v>
      </c>
    </row>
    <row r="22" spans="3:8" x14ac:dyDescent="0.25">
      <c r="C22" s="100" t="s">
        <v>204</v>
      </c>
      <c r="D22" s="83">
        <v>100596.67872410393</v>
      </c>
      <c r="E22" s="80">
        <v>74.947949324472546</v>
      </c>
      <c r="F22" s="81">
        <f t="shared" si="1"/>
        <v>7539514.7792243864</v>
      </c>
      <c r="G22" s="81">
        <f t="shared" si="2"/>
        <v>1055532.0690914141</v>
      </c>
      <c r="H22" s="82">
        <f t="shared" si="0"/>
        <v>8595046.8483158015</v>
      </c>
    </row>
    <row r="23" spans="3:8" x14ac:dyDescent="0.25">
      <c r="C23" s="100" t="s">
        <v>247</v>
      </c>
      <c r="D23" s="83">
        <v>40238.671489641565</v>
      </c>
      <c r="E23" s="80">
        <v>91.595949324472556</v>
      </c>
      <c r="F23" s="81">
        <f t="shared" si="1"/>
        <v>3685699.3146493076</v>
      </c>
      <c r="G23" s="81">
        <f t="shared" si="2"/>
        <v>515997.9040509031</v>
      </c>
      <c r="H23" s="82">
        <f t="shared" si="0"/>
        <v>4201697.2187002106</v>
      </c>
    </row>
    <row r="24" spans="3:8" x14ac:dyDescent="0.25">
      <c r="C24" s="100" t="s">
        <v>248</v>
      </c>
      <c r="D24" s="83">
        <v>40238.671489641565</v>
      </c>
      <c r="E24" s="80">
        <v>91.595949324472556</v>
      </c>
      <c r="F24" s="81">
        <f t="shared" si="1"/>
        <v>3685699.3146493076</v>
      </c>
      <c r="G24" s="81">
        <f t="shared" si="2"/>
        <v>515997.9040509031</v>
      </c>
      <c r="H24" s="82">
        <f>+F24+G24</f>
        <v>4201697.2187002106</v>
      </c>
    </row>
    <row r="25" spans="3:8" x14ac:dyDescent="0.25">
      <c r="C25" s="70"/>
      <c r="D25" s="83"/>
      <c r="E25" s="76"/>
      <c r="F25" s="77"/>
      <c r="G25" s="77"/>
      <c r="H25" s="78"/>
    </row>
    <row r="26" spans="3:8" ht="19.5" thickBot="1" x14ac:dyDescent="0.3">
      <c r="C26" s="85" t="s">
        <v>164</v>
      </c>
      <c r="D26" s="86">
        <f>+SUM(D14:D24)</f>
        <v>422506.05064123636</v>
      </c>
      <c r="E26" s="87">
        <f>H26/D26</f>
        <v>98.644004824514369</v>
      </c>
      <c r="F26" s="88">
        <f>+SUM(F14:F24)</f>
        <v>36559376.226176001</v>
      </c>
      <c r="G26" s="88">
        <f>+SUM(G14:G24)</f>
        <v>5118312.6716646412</v>
      </c>
      <c r="H26" s="88">
        <f>+SUM(H14:H24)</f>
        <v>41677688.897840634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DA06D-CCF8-4A11-A37E-2A6019D6157B}">
  <dimension ref="C11:F21"/>
  <sheetViews>
    <sheetView showGridLines="0" zoomScale="115" zoomScaleNormal="115" workbookViewId="0">
      <selection activeCell="C17" sqref="C17"/>
    </sheetView>
  </sheetViews>
  <sheetFormatPr defaultRowHeight="15" x14ac:dyDescent="0.25"/>
  <cols>
    <col min="3" max="3" width="57.28515625" bestFit="1" customWidth="1"/>
    <col min="4" max="4" width="16.85546875" customWidth="1"/>
    <col min="5" max="5" width="15.85546875" customWidth="1"/>
    <col min="6" max="6" width="17.140625" customWidth="1"/>
  </cols>
  <sheetData>
    <row r="11" spans="3:6" ht="18.75" x14ac:dyDescent="0.25">
      <c r="C11" s="102" t="s">
        <v>214</v>
      </c>
      <c r="D11" s="102"/>
      <c r="E11" s="103">
        <v>0.14000000000000001</v>
      </c>
      <c r="F11" s="18"/>
    </row>
    <row r="12" spans="3:6" ht="15.75" x14ac:dyDescent="0.25">
      <c r="C12" s="101" t="s">
        <v>173</v>
      </c>
      <c r="D12" s="101" t="s">
        <v>254</v>
      </c>
      <c r="E12" s="101" t="s">
        <v>253</v>
      </c>
      <c r="F12" s="101" t="s">
        <v>164</v>
      </c>
    </row>
    <row r="13" spans="3:6" x14ac:dyDescent="0.25">
      <c r="C13" s="72"/>
      <c r="D13" s="72"/>
      <c r="E13" s="72"/>
      <c r="F13" s="72"/>
    </row>
    <row r="14" spans="3:6" x14ac:dyDescent="0.25">
      <c r="C14" s="72" t="s">
        <v>215</v>
      </c>
      <c r="D14" s="104">
        <v>5000000</v>
      </c>
      <c r="E14" s="104">
        <f>D14*$E$11</f>
        <v>700000.00000000012</v>
      </c>
      <c r="F14" s="104">
        <f>D14+E14</f>
        <v>5700000</v>
      </c>
    </row>
    <row r="15" spans="3:6" x14ac:dyDescent="0.25">
      <c r="C15" s="72" t="s">
        <v>216</v>
      </c>
      <c r="D15" s="104">
        <v>7500000</v>
      </c>
      <c r="E15" s="104">
        <f t="shared" ref="E15:E19" si="0">D15*$E$11</f>
        <v>1050000</v>
      </c>
      <c r="F15" s="104">
        <f t="shared" ref="F15:F19" si="1">D15+E15</f>
        <v>8550000</v>
      </c>
    </row>
    <row r="16" spans="3:6" x14ac:dyDescent="0.25">
      <c r="C16" s="72" t="s">
        <v>217</v>
      </c>
      <c r="D16" s="104">
        <v>100000</v>
      </c>
      <c r="E16" s="104">
        <f t="shared" si="0"/>
        <v>14000.000000000002</v>
      </c>
      <c r="F16" s="104">
        <f t="shared" si="1"/>
        <v>114000</v>
      </c>
    </row>
    <row r="17" spans="3:6" x14ac:dyDescent="0.25">
      <c r="C17" s="72" t="s">
        <v>218</v>
      </c>
      <c r="D17" s="104">
        <v>2300000</v>
      </c>
      <c r="E17" s="104">
        <f t="shared" si="0"/>
        <v>322000.00000000006</v>
      </c>
      <c r="F17" s="104">
        <f t="shared" si="1"/>
        <v>2622000</v>
      </c>
    </row>
    <row r="18" spans="3:6" x14ac:dyDescent="0.25">
      <c r="C18" s="72" t="s">
        <v>219</v>
      </c>
      <c r="D18" s="104">
        <v>10000</v>
      </c>
      <c r="E18" s="104">
        <f t="shared" si="0"/>
        <v>1400.0000000000002</v>
      </c>
      <c r="F18" s="104">
        <f t="shared" si="1"/>
        <v>11400</v>
      </c>
    </row>
    <row r="19" spans="3:6" x14ac:dyDescent="0.25">
      <c r="C19" s="72" t="s">
        <v>220</v>
      </c>
      <c r="D19" s="104">
        <v>100000</v>
      </c>
      <c r="E19" s="104">
        <f t="shared" si="0"/>
        <v>14000.000000000002</v>
      </c>
      <c r="F19" s="104">
        <f t="shared" si="1"/>
        <v>114000</v>
      </c>
    </row>
    <row r="20" spans="3:6" x14ac:dyDescent="0.25">
      <c r="C20" s="72"/>
      <c r="D20" s="72"/>
      <c r="E20" s="72"/>
      <c r="F20" s="80"/>
    </row>
    <row r="21" spans="3:6" ht="18.75" x14ac:dyDescent="0.25">
      <c r="C21" s="102" t="s">
        <v>164</v>
      </c>
      <c r="D21" s="120">
        <f>+SUM(D14:D20)</f>
        <v>15010000</v>
      </c>
      <c r="E21" s="120">
        <f>+SUM(E14:E20)</f>
        <v>2101400</v>
      </c>
      <c r="F21" s="120">
        <f>+SUM(F14:F20)</f>
        <v>17111400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BAB0D-D8F9-41DC-85E6-9916756A1096}">
  <dimension ref="C11:F19"/>
  <sheetViews>
    <sheetView showGridLines="0" zoomScale="115" zoomScaleNormal="115" workbookViewId="0">
      <selection activeCell="C16" sqref="C16"/>
    </sheetView>
  </sheetViews>
  <sheetFormatPr defaultRowHeight="15" x14ac:dyDescent="0.25"/>
  <cols>
    <col min="3" max="3" width="30.140625" bestFit="1" customWidth="1"/>
    <col min="4" max="4" width="16.85546875" bestFit="1" customWidth="1"/>
    <col min="5" max="5" width="15.5703125" bestFit="1" customWidth="1"/>
    <col min="6" max="6" width="16.85546875" bestFit="1" customWidth="1"/>
  </cols>
  <sheetData>
    <row r="11" spans="3:6" ht="18.75" x14ac:dyDescent="0.25">
      <c r="C11" s="102" t="s">
        <v>170</v>
      </c>
      <c r="D11" s="102"/>
      <c r="E11" s="103">
        <v>0.14000000000000001</v>
      </c>
      <c r="F11" s="44"/>
    </row>
    <row r="12" spans="3:6" ht="15.75" x14ac:dyDescent="0.25">
      <c r="C12" s="105" t="s">
        <v>310</v>
      </c>
      <c r="D12" s="105" t="s">
        <v>254</v>
      </c>
      <c r="E12" s="105" t="s">
        <v>253</v>
      </c>
      <c r="F12" s="105" t="s">
        <v>164</v>
      </c>
    </row>
    <row r="13" spans="3:6" x14ac:dyDescent="0.25">
      <c r="C13" s="76"/>
      <c r="D13" s="106"/>
      <c r="E13" s="106"/>
      <c r="F13" s="106"/>
    </row>
    <row r="14" spans="3:6" x14ac:dyDescent="0.25">
      <c r="C14" s="76" t="s">
        <v>157</v>
      </c>
      <c r="D14" s="106">
        <v>10000000</v>
      </c>
      <c r="E14" s="106">
        <f>D14*$E$11</f>
        <v>1400000.0000000002</v>
      </c>
      <c r="F14" s="106">
        <f>D14+E14</f>
        <v>11400000</v>
      </c>
    </row>
    <row r="15" spans="3:6" x14ac:dyDescent="0.25">
      <c r="C15" s="76" t="s">
        <v>159</v>
      </c>
      <c r="D15" s="106">
        <v>600000</v>
      </c>
      <c r="E15" s="106">
        <f t="shared" ref="E15:E17" si="0">D15*$E$11</f>
        <v>84000.000000000015</v>
      </c>
      <c r="F15" s="106">
        <f t="shared" ref="F15:F17" si="1">D15+E15</f>
        <v>684000</v>
      </c>
    </row>
    <row r="16" spans="3:6" x14ac:dyDescent="0.25">
      <c r="C16" s="76" t="s">
        <v>158</v>
      </c>
      <c r="D16" s="106">
        <v>1667290</v>
      </c>
      <c r="E16" s="106">
        <f t="shared" si="0"/>
        <v>233420.60000000003</v>
      </c>
      <c r="F16" s="106">
        <f t="shared" si="1"/>
        <v>1900710.6</v>
      </c>
    </row>
    <row r="17" spans="3:6" x14ac:dyDescent="0.25">
      <c r="C17" s="76" t="s">
        <v>171</v>
      </c>
      <c r="D17" s="106">
        <v>250000</v>
      </c>
      <c r="E17" s="106">
        <f t="shared" si="0"/>
        <v>35000</v>
      </c>
      <c r="F17" s="106">
        <f t="shared" si="1"/>
        <v>285000</v>
      </c>
    </row>
    <row r="18" spans="3:6" x14ac:dyDescent="0.25">
      <c r="C18" s="76"/>
      <c r="D18" s="76"/>
      <c r="E18" s="76"/>
      <c r="F18" s="76"/>
    </row>
    <row r="19" spans="3:6" ht="18.75" x14ac:dyDescent="0.25">
      <c r="C19" s="102" t="s">
        <v>164</v>
      </c>
      <c r="D19" s="48">
        <f>+SUM(D13:D17)</f>
        <v>12517290</v>
      </c>
      <c r="E19" s="48">
        <f>+SUM(E13:E17)</f>
        <v>1752420.6000000003</v>
      </c>
      <c r="F19" s="48">
        <f>+SUM(F13:F17)</f>
        <v>14269710.6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117169-9B3A-4A43-88E3-7435F413F1E8}">
  <dimension ref="C11:F25"/>
  <sheetViews>
    <sheetView showGridLines="0" topLeftCell="A4" zoomScale="115" zoomScaleNormal="115" workbookViewId="0">
      <selection activeCell="C17" sqref="C17"/>
    </sheetView>
  </sheetViews>
  <sheetFormatPr defaultRowHeight="15" x14ac:dyDescent="0.25"/>
  <cols>
    <col min="2" max="2" width="12.140625" bestFit="1" customWidth="1"/>
    <col min="3" max="3" width="64.5703125" bestFit="1" customWidth="1"/>
    <col min="4" max="4" width="15.7109375" style="107" bestFit="1" customWidth="1"/>
    <col min="5" max="5" width="13.85546875" bestFit="1" customWidth="1"/>
    <col min="6" max="6" width="18.42578125" style="108" customWidth="1"/>
  </cols>
  <sheetData>
    <row r="11" spans="3:6" ht="19.5" thickBot="1" x14ac:dyDescent="0.3">
      <c r="C11" s="65" t="s">
        <v>172</v>
      </c>
      <c r="D11" s="111"/>
      <c r="E11" s="111">
        <v>0.14000000000000001</v>
      </c>
      <c r="F11" s="112"/>
    </row>
    <row r="12" spans="3:6" ht="15.75" x14ac:dyDescent="0.25">
      <c r="C12" s="10" t="s">
        <v>173</v>
      </c>
      <c r="D12" s="109" t="s">
        <v>254</v>
      </c>
      <c r="E12" s="91" t="s">
        <v>253</v>
      </c>
      <c r="F12" s="110" t="s">
        <v>164</v>
      </c>
    </row>
    <row r="13" spans="3:6" x14ac:dyDescent="0.25">
      <c r="C13" s="70"/>
      <c r="D13" s="113"/>
      <c r="E13" s="113"/>
      <c r="F13" s="114"/>
    </row>
    <row r="14" spans="3:6" x14ac:dyDescent="0.25">
      <c r="C14" s="121" t="s">
        <v>174</v>
      </c>
      <c r="D14" s="122">
        <v>37153.284989922286</v>
      </c>
      <c r="E14" s="122">
        <f>+D14*$E$11</f>
        <v>5201.4598985891207</v>
      </c>
      <c r="F14" s="123">
        <f>D14+E14</f>
        <v>42354.744888511406</v>
      </c>
    </row>
    <row r="15" spans="3:6" x14ac:dyDescent="0.25">
      <c r="C15" s="121" t="s">
        <v>183</v>
      </c>
      <c r="D15" s="122">
        <v>734287.2848731433</v>
      </c>
      <c r="E15" s="122">
        <f>+D15*$E$11</f>
        <v>102800.21988224007</v>
      </c>
      <c r="F15" s="123">
        <f>D15+E15</f>
        <v>837087.50475538336</v>
      </c>
    </row>
    <row r="16" spans="3:6" x14ac:dyDescent="0.25">
      <c r="C16" s="121" t="s">
        <v>311</v>
      </c>
      <c r="D16" s="122">
        <v>211980.09306149295</v>
      </c>
      <c r="E16" s="122">
        <f t="shared" ref="E16:E21" si="0">+D16*$E$11</f>
        <v>29677.213028609018</v>
      </c>
      <c r="F16" s="123">
        <f t="shared" ref="F16:F21" si="1">D16+E16</f>
        <v>241657.30609010198</v>
      </c>
    </row>
    <row r="17" spans="3:6" x14ac:dyDescent="0.25">
      <c r="C17" s="121" t="s">
        <v>181</v>
      </c>
      <c r="D17" s="122">
        <v>120000</v>
      </c>
      <c r="E17" s="122">
        <f t="shared" si="0"/>
        <v>16800</v>
      </c>
      <c r="F17" s="123">
        <f t="shared" si="1"/>
        <v>136800</v>
      </c>
    </row>
    <row r="18" spans="3:6" x14ac:dyDescent="0.25">
      <c r="C18" s="121" t="s">
        <v>233</v>
      </c>
      <c r="D18" s="122">
        <v>250000</v>
      </c>
      <c r="E18" s="122">
        <f t="shared" si="0"/>
        <v>35000</v>
      </c>
      <c r="F18" s="123">
        <f t="shared" si="1"/>
        <v>285000</v>
      </c>
    </row>
    <row r="19" spans="3:6" x14ac:dyDescent="0.25">
      <c r="C19" s="121" t="s">
        <v>234</v>
      </c>
      <c r="D19" s="122">
        <v>331117.04017094569</v>
      </c>
      <c r="E19" s="122">
        <f t="shared" si="0"/>
        <v>46356.385623932401</v>
      </c>
      <c r="F19" s="123">
        <f t="shared" si="1"/>
        <v>377473.4257948781</v>
      </c>
    </row>
    <row r="20" spans="3:6" x14ac:dyDescent="0.25">
      <c r="C20" s="121" t="s">
        <v>182</v>
      </c>
      <c r="D20" s="122">
        <v>370196.81025978294</v>
      </c>
      <c r="E20" s="122">
        <f t="shared" si="0"/>
        <v>51827.553436369613</v>
      </c>
      <c r="F20" s="123">
        <f t="shared" si="1"/>
        <v>422024.36369615258</v>
      </c>
    </row>
    <row r="21" spans="3:6" x14ac:dyDescent="0.25">
      <c r="C21" s="121" t="s">
        <v>235</v>
      </c>
      <c r="D21" s="122">
        <v>343832.18801138183</v>
      </c>
      <c r="E21" s="122">
        <f t="shared" si="0"/>
        <v>48136.506321593464</v>
      </c>
      <c r="F21" s="123">
        <f t="shared" si="1"/>
        <v>391968.69433297531</v>
      </c>
    </row>
    <row r="22" spans="3:6" x14ac:dyDescent="0.25">
      <c r="C22" s="121" t="s">
        <v>224</v>
      </c>
      <c r="D22" s="122">
        <v>3282207.5477309395</v>
      </c>
      <c r="E22" s="122">
        <f>+D22*$E$11</f>
        <v>459509.05668233155</v>
      </c>
      <c r="F22" s="123">
        <f>D22+E22</f>
        <v>3741716.604413271</v>
      </c>
    </row>
    <row r="23" spans="3:6" x14ac:dyDescent="0.25">
      <c r="C23" s="121" t="s">
        <v>236</v>
      </c>
      <c r="D23" s="122">
        <v>409278.34509449266</v>
      </c>
      <c r="E23" s="122">
        <f>+D23*$E$11</f>
        <v>57298.968313228979</v>
      </c>
      <c r="F23" s="123">
        <f>D23+E23</f>
        <v>466577.31340772164</v>
      </c>
    </row>
    <row r="24" spans="3:6" x14ac:dyDescent="0.25">
      <c r="C24" s="70"/>
      <c r="D24" s="80"/>
      <c r="E24" s="80"/>
      <c r="F24" s="96"/>
    </row>
    <row r="25" spans="3:6" ht="19.5" thickBot="1" x14ac:dyDescent="0.3">
      <c r="C25" s="85" t="s">
        <v>164</v>
      </c>
      <c r="D25" s="88">
        <f>+SUM(D14:D23)</f>
        <v>6090052.5941921007</v>
      </c>
      <c r="E25" s="88">
        <f>+SUM(E14:E23)</f>
        <v>852607.36318689422</v>
      </c>
      <c r="F25" s="88">
        <f>+SUM(F14:F23)</f>
        <v>6942659.9573789956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5711A-FCFE-4976-876D-291419DB612A}">
  <dimension ref="C11:F31"/>
  <sheetViews>
    <sheetView showGridLines="0" topLeftCell="A4" zoomScale="115" zoomScaleNormal="115" workbookViewId="0">
      <selection activeCell="C22" sqref="C22"/>
    </sheetView>
  </sheetViews>
  <sheetFormatPr defaultRowHeight="15" x14ac:dyDescent="0.25"/>
  <cols>
    <col min="2" max="2" width="12.140625" bestFit="1" customWidth="1"/>
    <col min="3" max="3" width="45.85546875" bestFit="1" customWidth="1"/>
    <col min="4" max="6" width="14.7109375" customWidth="1"/>
  </cols>
  <sheetData>
    <row r="11" spans="3:6" ht="19.5" thickBot="1" x14ac:dyDescent="0.3">
      <c r="C11" s="42" t="s">
        <v>121</v>
      </c>
      <c r="D11" s="124"/>
      <c r="E11" s="125">
        <v>0.14000000000000001</v>
      </c>
      <c r="F11" s="126"/>
    </row>
    <row r="12" spans="3:6" ht="15.75" x14ac:dyDescent="0.25">
      <c r="C12" s="90" t="s">
        <v>173</v>
      </c>
      <c r="D12" s="91" t="s">
        <v>252</v>
      </c>
      <c r="E12" s="91" t="s">
        <v>253</v>
      </c>
      <c r="F12" s="92" t="s">
        <v>164</v>
      </c>
    </row>
    <row r="13" spans="3:6" x14ac:dyDescent="0.25">
      <c r="C13" s="70"/>
      <c r="D13" s="76"/>
      <c r="E13" s="76"/>
      <c r="F13" s="78"/>
    </row>
    <row r="14" spans="3:6" x14ac:dyDescent="0.25">
      <c r="C14" s="1" t="s">
        <v>175</v>
      </c>
      <c r="D14" s="76"/>
      <c r="E14" s="76"/>
      <c r="F14" s="78"/>
    </row>
    <row r="15" spans="3:6" x14ac:dyDescent="0.25">
      <c r="C15" s="70" t="s">
        <v>226</v>
      </c>
      <c r="D15" s="106">
        <v>1084967.5872108955</v>
      </c>
      <c r="E15" s="106">
        <f>+D15*$E$11</f>
        <v>151895.46220952537</v>
      </c>
      <c r="F15" s="82">
        <f>D15+E15</f>
        <v>1236863.0494204208</v>
      </c>
    </row>
    <row r="16" spans="3:6" x14ac:dyDescent="0.25">
      <c r="C16" s="70" t="s">
        <v>227</v>
      </c>
      <c r="D16" s="106">
        <v>710468.66847528215</v>
      </c>
      <c r="E16" s="106">
        <f>+D16*$E$11</f>
        <v>99465.613586539504</v>
      </c>
      <c r="F16" s="82">
        <f t="shared" ref="F16:F19" si="0">D16+E16</f>
        <v>809934.28206182166</v>
      </c>
    </row>
    <row r="17" spans="3:6" x14ac:dyDescent="0.25">
      <c r="C17" s="70" t="s">
        <v>176</v>
      </c>
      <c r="D17" s="106">
        <v>116403.93538309765</v>
      </c>
      <c r="E17" s="106">
        <f>+D17*$E$11</f>
        <v>16296.550953633672</v>
      </c>
      <c r="F17" s="82">
        <f t="shared" si="0"/>
        <v>132700.48633673132</v>
      </c>
    </row>
    <row r="18" spans="3:6" x14ac:dyDescent="0.25">
      <c r="C18" s="70" t="s">
        <v>222</v>
      </c>
      <c r="D18" s="106">
        <v>311199.19434396579</v>
      </c>
      <c r="E18" s="106">
        <f>+D18*$E$11</f>
        <v>43567.887208155218</v>
      </c>
      <c r="F18" s="82">
        <f t="shared" si="0"/>
        <v>354767.08155212103</v>
      </c>
    </row>
    <row r="19" spans="3:6" x14ac:dyDescent="0.25">
      <c r="C19" s="70" t="s">
        <v>177</v>
      </c>
      <c r="D19" s="106">
        <v>90161.806149292999</v>
      </c>
      <c r="E19" s="106">
        <f>+D19*$E$11</f>
        <v>12622.652860901022</v>
      </c>
      <c r="F19" s="82">
        <f t="shared" si="0"/>
        <v>102784.45901019403</v>
      </c>
    </row>
    <row r="20" spans="3:6" x14ac:dyDescent="0.25">
      <c r="C20" s="70"/>
      <c r="D20" s="106"/>
      <c r="E20" s="106"/>
      <c r="F20" s="82"/>
    </row>
    <row r="21" spans="3:6" x14ac:dyDescent="0.25">
      <c r="C21" s="1" t="s">
        <v>178</v>
      </c>
      <c r="D21" s="106"/>
      <c r="E21" s="106"/>
      <c r="F21" s="82"/>
    </row>
    <row r="22" spans="3:6" x14ac:dyDescent="0.25">
      <c r="C22" s="70" t="s">
        <v>179</v>
      </c>
      <c r="D22" s="106">
        <v>1288112.4630055903</v>
      </c>
      <c r="E22" s="106">
        <f t="shared" ref="E22:E29" si="1">+D22*$E$11</f>
        <v>180335.74482078265</v>
      </c>
      <c r="F22" s="82">
        <f t="shared" ref="F22:F29" si="2">D22+E22</f>
        <v>1468448.2078263729</v>
      </c>
    </row>
    <row r="23" spans="3:6" x14ac:dyDescent="0.25">
      <c r="C23" s="70" t="s">
        <v>312</v>
      </c>
      <c r="D23" s="106">
        <v>333388.79999999999</v>
      </c>
      <c r="E23" s="106">
        <f t="shared" si="1"/>
        <v>46674.432000000001</v>
      </c>
      <c r="F23" s="82">
        <f t="shared" si="2"/>
        <v>380063.23199999996</v>
      </c>
    </row>
    <row r="24" spans="3:6" x14ac:dyDescent="0.25">
      <c r="C24" s="70" t="s">
        <v>228</v>
      </c>
      <c r="D24" s="106">
        <v>123209.63498849064</v>
      </c>
      <c r="E24" s="106">
        <f t="shared" si="1"/>
        <v>17249.348898388689</v>
      </c>
      <c r="F24" s="82">
        <f t="shared" si="2"/>
        <v>140458.98388687932</v>
      </c>
    </row>
    <row r="25" spans="3:6" x14ac:dyDescent="0.25">
      <c r="C25" s="70" t="s">
        <v>229</v>
      </c>
      <c r="D25" s="106">
        <v>454324.23544886551</v>
      </c>
      <c r="E25" s="106">
        <f t="shared" si="1"/>
        <v>63605.392962841179</v>
      </c>
      <c r="F25" s="82">
        <f t="shared" si="2"/>
        <v>517929.62841170671</v>
      </c>
    </row>
    <row r="26" spans="3:6" x14ac:dyDescent="0.25">
      <c r="C26" s="70" t="s">
        <v>230</v>
      </c>
      <c r="D26" s="106">
        <v>82604.406445248271</v>
      </c>
      <c r="E26" s="106">
        <f t="shared" si="1"/>
        <v>11564.616902334759</v>
      </c>
      <c r="F26" s="82">
        <f t="shared" si="2"/>
        <v>94169.023347583032</v>
      </c>
    </row>
    <row r="27" spans="3:6" x14ac:dyDescent="0.25">
      <c r="C27" s="70" t="s">
        <v>180</v>
      </c>
      <c r="D27" s="106">
        <v>958364.61690233473</v>
      </c>
      <c r="E27" s="106">
        <f t="shared" si="1"/>
        <v>134171.04636632689</v>
      </c>
      <c r="F27" s="82">
        <f t="shared" si="2"/>
        <v>1092535.6632686616</v>
      </c>
    </row>
    <row r="28" spans="3:6" x14ac:dyDescent="0.25">
      <c r="C28" s="70" t="s">
        <v>231</v>
      </c>
      <c r="D28" s="106">
        <v>292311.09565471887</v>
      </c>
      <c r="E28" s="106">
        <f t="shared" si="1"/>
        <v>40923.553391660644</v>
      </c>
      <c r="F28" s="82">
        <f t="shared" si="2"/>
        <v>333234.64904637949</v>
      </c>
    </row>
    <row r="29" spans="3:6" x14ac:dyDescent="0.25">
      <c r="C29" s="70" t="s">
        <v>232</v>
      </c>
      <c r="D29" s="106">
        <v>32800</v>
      </c>
      <c r="E29" s="106">
        <f t="shared" si="1"/>
        <v>4592</v>
      </c>
      <c r="F29" s="82">
        <f t="shared" si="2"/>
        <v>37392</v>
      </c>
    </row>
    <row r="30" spans="3:6" x14ac:dyDescent="0.25">
      <c r="C30" s="70"/>
      <c r="D30" s="76"/>
      <c r="E30" s="76"/>
      <c r="F30" s="78"/>
    </row>
    <row r="31" spans="3:6" ht="19.5" thickBot="1" x14ac:dyDescent="0.3">
      <c r="C31" s="85" t="s">
        <v>223</v>
      </c>
      <c r="D31" s="127">
        <f>SUM(D13:D30)</f>
        <v>5878316.4440077813</v>
      </c>
      <c r="E31" s="127">
        <f>SUM(E13:E30)</f>
        <v>822964.30216108961</v>
      </c>
      <c r="F31" s="127">
        <f>SUM(F13:F30)</f>
        <v>6701280.7461688695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6B016-2295-415E-A4A4-DBFAD920E106}">
  <dimension ref="C8:H26"/>
  <sheetViews>
    <sheetView showGridLines="0" topLeftCell="A2" zoomScale="130" zoomScaleNormal="130" workbookViewId="0">
      <selection activeCell="C17" sqref="C17"/>
    </sheetView>
  </sheetViews>
  <sheetFormatPr defaultRowHeight="15" x14ac:dyDescent="0.25"/>
  <cols>
    <col min="3" max="3" width="41.42578125" customWidth="1"/>
    <col min="4" max="4" width="32.5703125" customWidth="1"/>
    <col min="5" max="5" width="21.85546875" customWidth="1"/>
    <col min="6" max="7" width="14.42578125" bestFit="1" customWidth="1"/>
    <col min="8" max="8" width="14.5703125" bestFit="1" customWidth="1"/>
    <col min="10" max="10" width="24.140625" bestFit="1" customWidth="1"/>
    <col min="11" max="11" width="17.140625" bestFit="1" customWidth="1"/>
  </cols>
  <sheetData>
    <row r="8" spans="3:8" ht="18.75" x14ac:dyDescent="0.25">
      <c r="C8" s="16" t="s">
        <v>0</v>
      </c>
      <c r="D8" s="16" t="s">
        <v>223</v>
      </c>
    </row>
    <row r="9" spans="3:8" x14ac:dyDescent="0.25">
      <c r="C9" s="25"/>
      <c r="D9" s="115"/>
    </row>
    <row r="10" spans="3:8" x14ac:dyDescent="0.25">
      <c r="C10" s="25" t="s">
        <v>163</v>
      </c>
      <c r="D10" s="116">
        <f>+SUM('DB Ext.'!J11:J140)</f>
        <v>15045271.850702556</v>
      </c>
      <c r="H10" s="108"/>
    </row>
    <row r="11" spans="3:8" x14ac:dyDescent="0.25">
      <c r="C11" s="25" t="s">
        <v>209</v>
      </c>
      <c r="D11" s="116">
        <f>+'Direct Lbr'!F22</f>
        <v>52940659.278938286</v>
      </c>
      <c r="H11" s="108"/>
    </row>
    <row r="12" spans="3:8" x14ac:dyDescent="0.25">
      <c r="C12" s="25" t="s">
        <v>261</v>
      </c>
      <c r="D12" s="116">
        <f>'Direct Lbr'!M22</f>
        <v>7439134.5892830808</v>
      </c>
      <c r="H12" s="108"/>
    </row>
    <row r="13" spans="3:8" x14ac:dyDescent="0.25">
      <c r="C13" s="25" t="s">
        <v>212</v>
      </c>
      <c r="D13" s="116">
        <f>+'Gen Cond'!F32</f>
        <v>35554072.73595304</v>
      </c>
      <c r="H13" s="108"/>
    </row>
    <row r="14" spans="3:8" x14ac:dyDescent="0.25">
      <c r="C14" s="25" t="s">
        <v>210</v>
      </c>
      <c r="D14" s="116">
        <f>+'Ind Lbr'!F26</f>
        <v>36559376.226176001</v>
      </c>
      <c r="H14" s="108"/>
    </row>
    <row r="15" spans="3:8" x14ac:dyDescent="0.25">
      <c r="C15" s="25" t="s">
        <v>221</v>
      </c>
      <c r="D15" s="116">
        <f>+'Dsn Allwnc'!D21</f>
        <v>15010000</v>
      </c>
      <c r="H15" s="107"/>
    </row>
    <row r="16" spans="3:8" x14ac:dyDescent="0.25">
      <c r="C16" s="25" t="s">
        <v>211</v>
      </c>
      <c r="D16" s="116">
        <f>+Subs!D19</f>
        <v>12517290</v>
      </c>
      <c r="H16" s="108"/>
    </row>
    <row r="17" spans="3:8" x14ac:dyDescent="0.25">
      <c r="C17" s="25" t="s">
        <v>213</v>
      </c>
      <c r="D17" s="116">
        <f>+'Gen Exp'!D25</f>
        <v>6090052.5941921007</v>
      </c>
      <c r="H17" s="107"/>
    </row>
    <row r="18" spans="3:8" x14ac:dyDescent="0.25">
      <c r="C18" s="25" t="s">
        <v>256</v>
      </c>
      <c r="D18" s="116">
        <f>+Eqmpt!D31</f>
        <v>5878316.4440077813</v>
      </c>
      <c r="H18" s="107"/>
    </row>
    <row r="19" spans="3:8" x14ac:dyDescent="0.25">
      <c r="C19" s="25"/>
      <c r="D19" s="116"/>
      <c r="H19" s="107"/>
    </row>
    <row r="20" spans="3:8" x14ac:dyDescent="0.25">
      <c r="C20" s="25" t="s">
        <v>257</v>
      </c>
      <c r="D20" s="116">
        <f>+SUM(D10:D18)*0.14</f>
        <v>26184784.320695397</v>
      </c>
    </row>
    <row r="21" spans="3:8" x14ac:dyDescent="0.25">
      <c r="C21" s="25"/>
      <c r="D21" s="115"/>
    </row>
    <row r="22" spans="3:8" ht="24" x14ac:dyDescent="0.25">
      <c r="C22" s="117" t="s">
        <v>164</v>
      </c>
      <c r="D22" s="118">
        <f>+SUM(D10:D20)</f>
        <v>213218958.03994823</v>
      </c>
      <c r="E22" s="2"/>
      <c r="F22" s="3"/>
    </row>
    <row r="24" spans="3:8" x14ac:dyDescent="0.25">
      <c r="F24" s="107"/>
      <c r="G24" s="107"/>
      <c r="H24" s="107"/>
    </row>
    <row r="26" spans="3:8" x14ac:dyDescent="0.25">
      <c r="F26" s="107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DB Ext.</vt:lpstr>
      <vt:lpstr>Direct Lbr</vt:lpstr>
      <vt:lpstr>Gen Cond</vt:lpstr>
      <vt:lpstr>Ind Lbr</vt:lpstr>
      <vt:lpstr>Dsn Allwnc</vt:lpstr>
      <vt:lpstr>Subs</vt:lpstr>
      <vt:lpstr>Gen Exp</vt:lpstr>
      <vt:lpstr>Eqmpt</vt:lpstr>
      <vt:lpstr>FnPrc Breakdown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Elias Jr.</dc:creator>
  <cp:lastModifiedBy>Carter Reed</cp:lastModifiedBy>
  <dcterms:created xsi:type="dcterms:W3CDTF">2025-03-05T16:20:33Z</dcterms:created>
  <dcterms:modified xsi:type="dcterms:W3CDTF">2025-03-18T14:27:16Z</dcterms:modified>
</cp:coreProperties>
</file>